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ARTIDO\02.   USUARIO   PAGADURIA\02.  INFORMES DE PRESUPUESTO\"/>
    </mc:Choice>
  </mc:AlternateContent>
  <bookViews>
    <workbookView xWindow="390" yWindow="390" windowWidth="18705" windowHeight="14730" tabRatio="895"/>
  </bookViews>
  <sheets>
    <sheet name="ACUERDOS 2024" sheetId="161" r:id="rId1"/>
    <sheet name="EJECUCION ACTIVA.  P. INGRESOS" sheetId="152" r:id="rId2"/>
    <sheet name="ANALISIS -2024" sheetId="159" r:id="rId3"/>
    <sheet name="ANALISIS" sheetId="160" state="hidden" r:id="rId4"/>
  </sheets>
  <definedNames>
    <definedName name="_xlnm.Print_Area" localSheetId="1">'EJECUCION ACTIVA.  P. INGRESOS'!$B$2:$M$108</definedName>
    <definedName name="_xlnm.Print_Titles" localSheetId="2">'ANALISIS -2024'!#REF!</definedName>
    <definedName name="_xlnm.Print_Titles" localSheetId="1">'EJECUCION ACTIVA.  P. INGRESOS'!$11:$12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9" l="1"/>
  <c r="F11" i="159"/>
  <c r="E12" i="159"/>
  <c r="F12" i="159"/>
  <c r="J11" i="159"/>
  <c r="K11" i="159"/>
  <c r="J12" i="159"/>
  <c r="K12" i="159"/>
  <c r="K10" i="159"/>
  <c r="J10" i="159"/>
  <c r="F10" i="159"/>
  <c r="E10" i="159"/>
  <c r="G92" i="152"/>
  <c r="H92" i="152"/>
  <c r="H95" i="152" s="1"/>
  <c r="H96" i="152" s="1"/>
  <c r="I92" i="152"/>
  <c r="I95" i="152" s="1"/>
  <c r="I96" i="152" s="1"/>
  <c r="J92" i="152"/>
  <c r="J95" i="152" s="1"/>
  <c r="J96" i="152" s="1"/>
  <c r="K92" i="152"/>
  <c r="K95" i="152" s="1"/>
  <c r="K96" i="152" s="1"/>
  <c r="L92" i="152"/>
  <c r="L95" i="152" s="1"/>
  <c r="L96" i="152" s="1"/>
  <c r="M92" i="152"/>
  <c r="G93" i="152"/>
  <c r="H93" i="152"/>
  <c r="I93" i="152"/>
  <c r="J93" i="152"/>
  <c r="K93" i="152"/>
  <c r="L93" i="152"/>
  <c r="M93" i="152"/>
  <c r="M95" i="152" s="1"/>
  <c r="M96" i="152" s="1"/>
  <c r="G94" i="152"/>
  <c r="H94" i="152"/>
  <c r="I94" i="152"/>
  <c r="J94" i="152"/>
  <c r="K94" i="152"/>
  <c r="L94" i="152"/>
  <c r="M94" i="152"/>
  <c r="G95" i="152"/>
  <c r="G96" i="152" s="1"/>
  <c r="F96" i="152"/>
  <c r="F92" i="152"/>
  <c r="F93" i="152"/>
  <c r="F94" i="152"/>
  <c r="M87" i="152"/>
  <c r="L87" i="152"/>
  <c r="K87" i="152"/>
  <c r="J87" i="152"/>
  <c r="I87" i="152"/>
  <c r="H87" i="152"/>
  <c r="G87" i="152"/>
  <c r="F87" i="152"/>
  <c r="M85" i="152"/>
  <c r="L85" i="152"/>
  <c r="M84" i="152"/>
  <c r="L84" i="152"/>
  <c r="M83" i="152"/>
  <c r="L83" i="152"/>
  <c r="M82" i="152"/>
  <c r="L82" i="152"/>
  <c r="M81" i="152"/>
  <c r="L81" i="152"/>
  <c r="M80" i="152"/>
  <c r="L80" i="152"/>
  <c r="M79" i="152"/>
  <c r="L79" i="152"/>
  <c r="M78" i="152"/>
  <c r="L78" i="152"/>
  <c r="M77" i="152"/>
  <c r="L77" i="152"/>
  <c r="M76" i="152"/>
  <c r="L76" i="152"/>
  <c r="M75" i="152"/>
  <c r="L75" i="152"/>
  <c r="M74" i="152"/>
  <c r="L74" i="152"/>
  <c r="M73" i="152"/>
  <c r="L73" i="152"/>
  <c r="M72" i="152"/>
  <c r="L72" i="152"/>
  <c r="M71" i="152"/>
  <c r="L71" i="152"/>
  <c r="M70" i="152"/>
  <c r="L70" i="152"/>
  <c r="M69" i="152"/>
  <c r="L69" i="152"/>
  <c r="M68" i="152"/>
  <c r="L68" i="152"/>
  <c r="M67" i="152"/>
  <c r="L67" i="152"/>
  <c r="M66" i="152"/>
  <c r="L66" i="152"/>
  <c r="M65" i="152"/>
  <c r="L65" i="152"/>
  <c r="M64" i="152"/>
  <c r="L64" i="152"/>
  <c r="M63" i="152"/>
  <c r="L63" i="152"/>
  <c r="M62" i="152"/>
  <c r="L62" i="152"/>
  <c r="M61" i="152"/>
  <c r="L61" i="152"/>
  <c r="M60" i="152"/>
  <c r="L60" i="152"/>
  <c r="M59" i="152"/>
  <c r="L59" i="152"/>
  <c r="M58" i="152"/>
  <c r="L58" i="152"/>
  <c r="M57" i="152"/>
  <c r="L57" i="152"/>
  <c r="M56" i="152"/>
  <c r="L56" i="152"/>
  <c r="M55" i="152"/>
  <c r="L55" i="152"/>
  <c r="M54" i="152"/>
  <c r="L54" i="152"/>
  <c r="M53" i="152"/>
  <c r="L53" i="152"/>
  <c r="M52" i="152"/>
  <c r="L52" i="152"/>
  <c r="M51" i="152"/>
  <c r="L51" i="152"/>
  <c r="M50" i="152"/>
  <c r="L50" i="152"/>
  <c r="M49" i="152"/>
  <c r="L49" i="152"/>
  <c r="M48" i="152"/>
  <c r="L48" i="152"/>
  <c r="M47" i="152"/>
  <c r="L47" i="152"/>
  <c r="M46" i="152"/>
  <c r="L46" i="152"/>
  <c r="M45" i="152"/>
  <c r="L45" i="152"/>
  <c r="M44" i="152"/>
  <c r="L44" i="152"/>
  <c r="M43" i="152"/>
  <c r="L43" i="152"/>
  <c r="M42" i="152"/>
  <c r="L42" i="152"/>
  <c r="M41" i="152"/>
  <c r="L41" i="152"/>
  <c r="M40" i="152"/>
  <c r="L40" i="152"/>
  <c r="M39" i="152"/>
  <c r="L39" i="152"/>
  <c r="M38" i="152"/>
  <c r="L38" i="152"/>
  <c r="M37" i="152"/>
  <c r="L37" i="152"/>
  <c r="M36" i="152"/>
  <c r="L36" i="152"/>
  <c r="M35" i="152"/>
  <c r="L35" i="152"/>
  <c r="M34" i="152"/>
  <c r="L34" i="152"/>
  <c r="M33" i="152"/>
  <c r="L33" i="152"/>
  <c r="M32" i="152"/>
  <c r="L32" i="152"/>
  <c r="M31" i="152"/>
  <c r="L31" i="152"/>
  <c r="M30" i="152"/>
  <c r="L30" i="152"/>
  <c r="M29" i="152"/>
  <c r="L29" i="152"/>
  <c r="M28" i="152"/>
  <c r="L28" i="152"/>
  <c r="M27" i="152"/>
  <c r="L27" i="152"/>
  <c r="M26" i="152"/>
  <c r="L26" i="152"/>
  <c r="M25" i="152"/>
  <c r="L25" i="152"/>
  <c r="M24" i="152"/>
  <c r="L24" i="152"/>
  <c r="M23" i="152"/>
  <c r="L23" i="152"/>
  <c r="M22" i="152"/>
  <c r="L22" i="152"/>
  <c r="M21" i="152"/>
  <c r="L21" i="152"/>
  <c r="M20" i="152"/>
  <c r="L20" i="152"/>
  <c r="M19" i="152"/>
  <c r="L19" i="152"/>
  <c r="M18" i="152"/>
  <c r="L18" i="152"/>
  <c r="M17" i="152"/>
  <c r="L17" i="152"/>
  <c r="M16" i="152"/>
  <c r="L16" i="152"/>
  <c r="M15" i="152"/>
  <c r="L15" i="152"/>
  <c r="M14" i="152"/>
  <c r="L14" i="152"/>
  <c r="M13" i="152"/>
  <c r="L13" i="152"/>
  <c r="J71" i="161" l="1"/>
  <c r="L65" i="161"/>
  <c r="K65" i="161"/>
  <c r="M48" i="161"/>
  <c r="M47" i="161"/>
  <c r="M46" i="161"/>
  <c r="M45" i="161"/>
  <c r="K41" i="161"/>
  <c r="L40" i="161"/>
  <c r="U38" i="161"/>
  <c r="L38" i="161"/>
  <c r="V36" i="161"/>
  <c r="V37" i="161" s="1"/>
  <c r="V38" i="161" s="1"/>
  <c r="V39" i="161" s="1"/>
  <c r="V40" i="161" s="1"/>
  <c r="M36" i="161"/>
  <c r="M37" i="161" s="1"/>
  <c r="M38" i="161" s="1"/>
  <c r="O22" i="161"/>
  <c r="L22" i="161"/>
  <c r="J47" i="161" s="1"/>
  <c r="H47" i="161" s="1"/>
  <c r="K22" i="161"/>
  <c r="J46" i="161" s="1"/>
  <c r="H46" i="161" s="1"/>
  <c r="J22" i="161"/>
  <c r="J45" i="161" s="1"/>
  <c r="B22" i="161"/>
  <c r="W21" i="161"/>
  <c r="U21" i="161"/>
  <c r="M21" i="161"/>
  <c r="V21" i="161" s="1"/>
  <c r="W20" i="161"/>
  <c r="V20" i="161"/>
  <c r="U20" i="161"/>
  <c r="M20" i="161"/>
  <c r="W19" i="161"/>
  <c r="Q19" i="161"/>
  <c r="R19" i="161" s="1"/>
  <c r="U19" i="161" s="1"/>
  <c r="M19" i="161"/>
  <c r="V19" i="161" s="1"/>
  <c r="W18" i="161"/>
  <c r="S18" i="161"/>
  <c r="U18" i="161" s="1"/>
  <c r="M18" i="161"/>
  <c r="V18" i="161" s="1"/>
  <c r="W17" i="161"/>
  <c r="U17" i="161"/>
  <c r="V17" i="161" s="1"/>
  <c r="M17" i="161"/>
  <c r="W16" i="161"/>
  <c r="T16" i="161"/>
  <c r="M16" i="161"/>
  <c r="S16" i="161" s="1"/>
  <c r="U16" i="161" s="1"/>
  <c r="W15" i="161"/>
  <c r="Q15" i="161"/>
  <c r="R15" i="161" s="1"/>
  <c r="M15" i="161"/>
  <c r="W14" i="161"/>
  <c r="Q14" i="161"/>
  <c r="Q22" i="161" s="1"/>
  <c r="M14" i="161"/>
  <c r="W13" i="161"/>
  <c r="T13" i="161"/>
  <c r="U13" i="161" s="1"/>
  <c r="V13" i="161" s="1"/>
  <c r="M13" i="161"/>
  <c r="N13" i="161" s="1"/>
  <c r="W12" i="161"/>
  <c r="S12" i="161"/>
  <c r="U12" i="161" s="1"/>
  <c r="V12" i="161" s="1"/>
  <c r="M12" i="161"/>
  <c r="N12" i="161" s="1"/>
  <c r="W11" i="161"/>
  <c r="P11" i="161"/>
  <c r="U39" i="161" s="1"/>
  <c r="M11" i="161"/>
  <c r="L12" i="160"/>
  <c r="K12" i="160"/>
  <c r="J12" i="160"/>
  <c r="I12" i="160"/>
  <c r="H12" i="160"/>
  <c r="L11" i="160"/>
  <c r="K11" i="160"/>
  <c r="J11" i="160"/>
  <c r="I11" i="160"/>
  <c r="H11" i="160"/>
  <c r="L10" i="160"/>
  <c r="K10" i="160"/>
  <c r="J10" i="160"/>
  <c r="I10" i="160"/>
  <c r="H10" i="160"/>
  <c r="L9" i="160"/>
  <c r="K9" i="160"/>
  <c r="J9" i="160"/>
  <c r="I9" i="160"/>
  <c r="H9" i="160"/>
  <c r="R22" i="161" l="1"/>
  <c r="U15" i="161"/>
  <c r="N14" i="161"/>
  <c r="U41" i="161"/>
  <c r="V41" i="161" s="1"/>
  <c r="J48" i="161"/>
  <c r="H45" i="161"/>
  <c r="V15" i="161"/>
  <c r="T11" i="161"/>
  <c r="N15" i="161"/>
  <c r="N21" i="161"/>
  <c r="M22" i="161"/>
  <c r="L39" i="161"/>
  <c r="M39" i="161" s="1"/>
  <c r="M40" i="161" s="1"/>
  <c r="J67" i="161"/>
  <c r="T14" i="161"/>
  <c r="U14" i="161" s="1"/>
  <c r="V14" i="161" s="1"/>
  <c r="V16" i="161"/>
  <c r="P22" i="161"/>
  <c r="M68" i="161"/>
  <c r="J68" i="161"/>
  <c r="N16" i="161"/>
  <c r="N56" i="161"/>
  <c r="S22" i="161"/>
  <c r="L41" i="161" l="1"/>
  <c r="N55" i="161"/>
  <c r="J69" i="161"/>
  <c r="U11" i="161"/>
  <c r="T22" i="161"/>
  <c r="N54" i="161"/>
  <c r="N57" i="161"/>
  <c r="M69" i="161"/>
  <c r="M67" i="161"/>
  <c r="H48" i="161"/>
  <c r="M70" i="161" l="1"/>
  <c r="J70" i="161"/>
  <c r="U22" i="161"/>
  <c r="V42" i="161" s="1"/>
  <c r="N11" i="161"/>
  <c r="V11" i="161"/>
  <c r="V22" i="161" s="1"/>
  <c r="L42" i="161"/>
  <c r="W41" i="161"/>
  <c r="W42" i="161" s="1"/>
  <c r="M41" i="161"/>
  <c r="J49" i="161"/>
  <c r="M42" i="161" l="1"/>
  <c r="M58" i="161"/>
  <c r="M71" i="161" s="1"/>
  <c r="F27" i="159" l="1"/>
  <c r="F25" i="159"/>
  <c r="F24" i="159"/>
  <c r="F23" i="159"/>
  <c r="F13" i="159"/>
  <c r="G13" i="159"/>
  <c r="H13" i="159"/>
  <c r="I13" i="159"/>
  <c r="J13" i="159"/>
  <c r="K13" i="159"/>
  <c r="L13" i="159" s="1"/>
  <c r="E13" i="159"/>
  <c r="L11" i="159"/>
  <c r="L12" i="159"/>
  <c r="L10" i="159"/>
  <c r="L19" i="159"/>
  <c r="L20" i="159"/>
  <c r="L18" i="159"/>
  <c r="J23" i="159"/>
  <c r="J25" i="159"/>
  <c r="J27" i="159"/>
  <c r="F26" i="159" l="1"/>
  <c r="J24" i="159"/>
  <c r="J26" i="159" l="1"/>
  <c r="L21" i="159"/>
  <c r="M90" i="152" l="1"/>
  <c r="L90" i="152"/>
  <c r="K90" i="152"/>
  <c r="J90" i="152"/>
  <c r="F95" i="152" l="1"/>
</calcChain>
</file>

<file path=xl/sharedStrings.xml><?xml version="1.0" encoding="utf-8"?>
<sst xmlns="http://schemas.openxmlformats.org/spreadsheetml/2006/main" count="493" uniqueCount="183">
  <si>
    <t>TOTAL</t>
  </si>
  <si>
    <t>DETALLE</t>
  </si>
  <si>
    <t>FECHA</t>
  </si>
  <si>
    <t xml:space="preserve"># Cta </t>
  </si>
  <si>
    <t>Deatalle</t>
  </si>
  <si>
    <t>Apropiado Inicial</t>
  </si>
  <si>
    <t>CUENTAS POR COBRAR</t>
  </si>
  <si>
    <t>POR EJECUTAR</t>
  </si>
  <si>
    <t>TOTALES</t>
  </si>
  <si>
    <t>ADICIONES</t>
  </si>
  <si>
    <t>PRESUPUESTO DIFINITIVO</t>
  </si>
  <si>
    <t>1-ACUEDUCTO</t>
  </si>
  <si>
    <t>2-ALCANTARILLADO</t>
  </si>
  <si>
    <t>3-ASEO</t>
  </si>
  <si>
    <t xml:space="preserve">EMPRESA DE SERVICIOS PUBLICOS </t>
  </si>
  <si>
    <t>DEL MUNICIPIO DE LA PLATA HUILA</t>
  </si>
  <si>
    <t>Nit:  813.002.781-2</t>
  </si>
  <si>
    <t>CUENTA X COBRAR</t>
  </si>
  <si>
    <t>SECTOR</t>
  </si>
  <si>
    <t>V. ADICIONES</t>
  </si>
  <si>
    <t>Adición Final</t>
  </si>
  <si>
    <t>Presupuesto Definitivo</t>
  </si>
  <si>
    <t>ADICION</t>
  </si>
  <si>
    <t>ACU</t>
  </si>
  <si>
    <t>ALC</t>
  </si>
  <si>
    <t>ASE</t>
  </si>
  <si>
    <t>MODIFICACIONES</t>
  </si>
  <si>
    <t>EMPRESA DE SERVICIOS PUBLICOS EMSERPLA ESP</t>
  </si>
  <si>
    <t>Nit. 813002781-2</t>
  </si>
  <si>
    <t>FUENTE</t>
  </si>
  <si>
    <t>CODIGO PRESUPUESTAL</t>
  </si>
  <si>
    <t>CONCEPTO</t>
  </si>
  <si>
    <t>APROPIADO INICIAL</t>
  </si>
  <si>
    <t>ACUMULADO VALOR   GPDC FACTURACION</t>
  </si>
  <si>
    <t>ACUMULADO VALOR  GPR RECAUDOS EFECTIVO</t>
  </si>
  <si>
    <t>MARIA ELCY BONILLA C.</t>
  </si>
  <si>
    <t>ANDRES EDUARDO HERNANDEZ TEJADA</t>
  </si>
  <si>
    <t>GERENTE</t>
  </si>
  <si>
    <t>Reducción Final</t>
  </si>
  <si>
    <t>Traslado Entrada Final</t>
  </si>
  <si>
    <t>Traslado Salida Final</t>
  </si>
  <si>
    <t>EJECUCION DE   I N G R E S O S</t>
  </si>
  <si>
    <t>EJECUCION DE    G A S T O S</t>
  </si>
  <si>
    <t>PRESUPUESTO INICIAL</t>
  </si>
  <si>
    <t>VALOR ADICIONES</t>
  </si>
  <si>
    <t>RECAUDOS EFECTIVOS</t>
  </si>
  <si>
    <t>RECAUDOS  ADICIONES AL 1. TRIMESTRE</t>
  </si>
  <si>
    <t>RECAUDOS  ADICIONES AL 2. TRIMESTRE</t>
  </si>
  <si>
    <t>RECAUDOS  ADICIONES AL 3. TRIMESTRE</t>
  </si>
  <si>
    <t>RECAUDOS  ADICIONES AL 4. TRIMESTRE</t>
  </si>
  <si>
    <t>RECAUDO ACOMULADO</t>
  </si>
  <si>
    <t>VALOR  CONVENIOS CAUSADOS</t>
  </si>
  <si>
    <t>VALOR DE CONVENIOS RECAUDADOS</t>
  </si>
  <si>
    <t>CUENTA POR COBRAS POR CONVENIOS</t>
  </si>
  <si>
    <t>NANCY YASNO CORTES</t>
  </si>
  <si>
    <t>JEFE DE PRESUPUESTO</t>
  </si>
  <si>
    <t>APOYO PRESUPUESTO</t>
  </si>
  <si>
    <t>% EJECUCION</t>
  </si>
  <si>
    <t>A SEPTIEMBRE DE 2024.</t>
  </si>
  <si>
    <t>TOTAL FACTURADO</t>
  </si>
  <si>
    <t>TOTAL RECAUDO</t>
  </si>
  <si>
    <t>% CAUSADO  FRENTE AL PRES. DIFINITIVO</t>
  </si>
  <si>
    <t>% RECAUDADO FRENTE AL PRES. DIFINITIVO</t>
  </si>
  <si>
    <t>%  CAUSADO FRENTE AL RECAUDADO</t>
  </si>
  <si>
    <t>Acuerdos Vigencia 2024</t>
  </si>
  <si>
    <t>RECURSOS</t>
  </si>
  <si>
    <t>REGALIAS</t>
  </si>
  <si>
    <t>SGP</t>
  </si>
  <si>
    <t>VALOR  CAUSADO</t>
  </si>
  <si>
    <t xml:space="preserve"> 2T.  A JUNIO</t>
  </si>
  <si>
    <t>3T. A  SEPTIEMBRE</t>
  </si>
  <si>
    <t>4T. A DICIEMBRE</t>
  </si>
  <si>
    <t>Deatalle  RECAUDO</t>
  </si>
  <si>
    <t>#43</t>
  </si>
  <si>
    <t>RECURSOS SGP</t>
  </si>
  <si>
    <t>0772-0018-0915</t>
  </si>
  <si>
    <t>Acuerdo 001-2024</t>
  </si>
  <si>
    <t>Contrato Interad.  165-2024 R.S</t>
  </si>
  <si>
    <t>VALOR NO COBRADO AL MUNICIPIO NO SE EJECUTO</t>
  </si>
  <si>
    <t>#44</t>
  </si>
  <si>
    <t>0772-0018-3067</t>
  </si>
  <si>
    <t>Acuerdo 002-2024</t>
  </si>
  <si>
    <t>Convenio 344-2024 Alcan. CAM</t>
  </si>
  <si>
    <t>#45</t>
  </si>
  <si>
    <t>0772-0018-3232</t>
  </si>
  <si>
    <t>Acuerdo 003-2024</t>
  </si>
  <si>
    <t>Convenio Interad.  010-2024  Ecovigias</t>
  </si>
  <si>
    <t>#46</t>
  </si>
  <si>
    <t>0772-0018-4800</t>
  </si>
  <si>
    <t>Acuerdo 004-2024</t>
  </si>
  <si>
    <t>Contrato Interad.   556-2024 R.S</t>
  </si>
  <si>
    <t>#47</t>
  </si>
  <si>
    <t>0772-0018-5047</t>
  </si>
  <si>
    <t>Acuerdo 005-2024</t>
  </si>
  <si>
    <t>Convenio Interad.  014-2024 Clorador</t>
  </si>
  <si>
    <t>#48</t>
  </si>
  <si>
    <t>0772-0018-5682</t>
  </si>
  <si>
    <t>Acuerdo 006-2024</t>
  </si>
  <si>
    <t>Convenio Interad.  024-2024  Opt. R.A</t>
  </si>
  <si>
    <t>#49</t>
  </si>
  <si>
    <t>0772-0018-5773</t>
  </si>
  <si>
    <t>Acuerdo 007-2024</t>
  </si>
  <si>
    <t>Adicion   Convneio 031-2024  Mto Alc.</t>
  </si>
  <si>
    <t>#50</t>
  </si>
  <si>
    <t>RESOLUCION 140.03.5-649  BPIN 2024413960091</t>
  </si>
  <si>
    <t>0772-0018 5963</t>
  </si>
  <si>
    <t>Acuerdo 008-2024</t>
  </si>
  <si>
    <t>Resolucion.Emserpla Baterias Sanit.</t>
  </si>
  <si>
    <t>#51</t>
  </si>
  <si>
    <t>RESOLUCION 140.03.5-649  BPIN 2024413960092</t>
  </si>
  <si>
    <t>0772-0018 5971</t>
  </si>
  <si>
    <t>Resolucion.Emserpla Red Acud. San Rafael</t>
  </si>
  <si>
    <t>Acuerdo 009-2024</t>
  </si>
  <si>
    <t xml:space="preserve">Presupuesto Emserpla </t>
  </si>
  <si>
    <t>Acuerdo 010-2024</t>
  </si>
  <si>
    <t>Adopcion Tarifas</t>
  </si>
  <si>
    <t xml:space="preserve"> AL 1. TRIMESTRE</t>
  </si>
  <si>
    <t xml:space="preserve"> AL 2. TRIMESTRE</t>
  </si>
  <si>
    <t xml:space="preserve"> AL 3. TRIMESTRE</t>
  </si>
  <si>
    <t xml:space="preserve"> AL 4. TRIMESTRE</t>
  </si>
  <si>
    <t>Periodo Fiscal: 2024</t>
  </si>
  <si>
    <t>DESDE:  01/01/2024  HASTA:  31/12/2024</t>
  </si>
  <si>
    <t>INFORME MENSUAL DE EJECUCION DEL PRESUPUESTO DE INGRESOS VIGENCIA 2024</t>
  </si>
  <si>
    <t>1.2.3.2.09-VENTA DE BIENES Y SERVICIOS</t>
  </si>
  <si>
    <t>1.1.02.05.001.06 - COMERCIO Y DISTRIBUCION; ALOJAMIENTO; SERVICIOS DE SUMINISTRO DE COMIDAS Y BEBIDAS; SERVICIOS DE TRANSPORTE; Y SERVICIOS DE DISTRIBUCION DE ELECTRICIDAD, GAS Y AGUA</t>
  </si>
  <si>
    <t xml:space="preserve">11-Otros Servicios </t>
  </si>
  <si>
    <t>1.2.3.3.05-SUBVENCIONES</t>
  </si>
  <si>
    <t>1.1.02.06.007.99 - SUBVENCIONES</t>
  </si>
  <si>
    <t>19-Subsidio CF SUB</t>
  </si>
  <si>
    <t>21-CMO</t>
  </si>
  <si>
    <t>21-CMO SUB</t>
  </si>
  <si>
    <t>22-CMI</t>
  </si>
  <si>
    <t>22-CMI SUB</t>
  </si>
  <si>
    <t>23-CMT</t>
  </si>
  <si>
    <t>1.2.05.02 - DEPOSITOS</t>
  </si>
  <si>
    <t>31-Intereses y Rendimientos Financieros</t>
  </si>
  <si>
    <t>1.1.02.03.001.03 - SANCIONES DISCIPLINARIAS</t>
  </si>
  <si>
    <t>32-Recargos y Multas</t>
  </si>
  <si>
    <t>33-Otros Ingresos y  Aprovechamientos</t>
  </si>
  <si>
    <t>1.2.14.04 - RECURSOS DE TERCEROS EN ADMINISTRACION</t>
  </si>
  <si>
    <t>34-Superávit Vigencias Anteriores - Saldos Iniciales</t>
  </si>
  <si>
    <t>1.3.1.1.09-RECUPERACION DE CARTERA PRESTAMOS</t>
  </si>
  <si>
    <t>1.2.09.03 - DE PERSONAS NATURALES</t>
  </si>
  <si>
    <t>35-Recuperación cartera Propia</t>
  </si>
  <si>
    <t>1.3.1.1.05-RECURSOS DE CREDITO INTERNO</t>
  </si>
  <si>
    <t>1.2.07.01.001 - BANCA COMERCIAL</t>
  </si>
  <si>
    <t>36-Recursos del crédito</t>
  </si>
  <si>
    <t>1.3.1.1.13-CAPITALIZACIONES</t>
  </si>
  <si>
    <t>1.2.15.01.004 - DE MUNICIPIOS</t>
  </si>
  <si>
    <t>37-Aportes y Contribuciones</t>
  </si>
  <si>
    <t>1.2.3.3.04-OTRAS TRANSFERENCIAS CORRIENTES DE OTRAS ENTIDADES DEL GOBIERNO GENERAL</t>
  </si>
  <si>
    <t>1.1.02.05.002.07 - SERVICIOS FINANCIEROS Y SERVICIOS CONEXOS; SERVICIOS INMOBILIARIOS; Y SERVICIOS DE ARRENDAMIENTO Y LEASING</t>
  </si>
  <si>
    <t>38-Aportes mediante Convenio</t>
  </si>
  <si>
    <t>39-Arriendo comodato</t>
  </si>
  <si>
    <t>40-Fondo de Inversiones</t>
  </si>
  <si>
    <t>1.3.1.1.01-DISPOSICION DE ACTIVOS</t>
  </si>
  <si>
    <t>1.2.01.01.003 - REEMBOLSO DE PARTICIPACIONES EN FONDOS DE INVERSION</t>
  </si>
  <si>
    <t>41-Fondo de inversiones</t>
  </si>
  <si>
    <t>5-Cargo Fijo</t>
  </si>
  <si>
    <t>64-Suspensiones</t>
  </si>
  <si>
    <t>65-Reinstalacion</t>
  </si>
  <si>
    <t>66-Corte</t>
  </si>
  <si>
    <t>67-Reconexion</t>
  </si>
  <si>
    <t>9-Aportes de Conexión</t>
  </si>
  <si>
    <t>19-Subsidio CF</t>
  </si>
  <si>
    <t>21-CMO  SUB</t>
  </si>
  <si>
    <t>22-CMI  SUB</t>
  </si>
  <si>
    <t>23-CMT  SUB</t>
  </si>
  <si>
    <t>1.1.02.05.001.09 - SERVICIOS PARA LA COMUNIDAD, SOCIALES Y PERSONALES</t>
  </si>
  <si>
    <t>12-TARIFA DE COMERCIALIZACION</t>
  </si>
  <si>
    <t>12-TARIFA DE COMERCIALIZACION    TC</t>
  </si>
  <si>
    <t>13-TARIFA PARA LA ACTIVIDAD DE LIMPIEZA URBANA    TLU</t>
  </si>
  <si>
    <t>13-TARIFA PARA LA ACTIVIDAD DE LIMPIEZA URBANA  TBL</t>
  </si>
  <si>
    <t>18-TDF</t>
  </si>
  <si>
    <t>18-TDF SUB</t>
  </si>
  <si>
    <t>1.1.02.05.002.09 - SERVICIOS PARA LA COMUNIDAD, SOCIALES Y PERSONALES</t>
  </si>
  <si>
    <t>42-TARIFA DE BARRIDO Y LIMPIEZA (TBL)</t>
  </si>
  <si>
    <t>43-TARIFA DE RECOLECCION Y TRANSPORTE (TRT)</t>
  </si>
  <si>
    <t>53-TARIFA TRATAMIENTO DE LIXIVIADOS (TTL)</t>
  </si>
  <si>
    <t>62-TARIFA DE APROVECHAMIENTO (TA)</t>
  </si>
  <si>
    <t>63-TARIFA DE TRATAMIENTO (TT)</t>
  </si>
  <si>
    <t>RP Acumulado</t>
  </si>
  <si>
    <t>ANALISIS Y VERIFICACION DE VALORES PRESENTADOS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</si>
</sst>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1" formatCode="[$-10C0A]#,##0;\(#,##0\)"/>
    <numFmt numFmtId="172" formatCode="_-* #.##0.00_-;\-* #.##0.00_-;_-* &quot;-&quot;??_-;_-@_-"/>
    <numFmt numFmtId="173" formatCode="_-* #,##0_-;\-* #,##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1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</cellStyleXfs>
  <cellXfs count="129">
    <xf numFmtId="0" fontId="0" fillId="0" borderId="0" xfId="0"/>
    <xf numFmtId="0" fontId="24" fillId="0" borderId="0" xfId="0" applyFont="1"/>
    <xf numFmtId="164" fontId="20" fillId="33" borderId="10" xfId="43" applyFont="1" applyFill="1" applyBorder="1" applyAlignment="1"/>
    <xf numFmtId="164" fontId="20" fillId="34" borderId="10" xfId="43" applyFont="1" applyFill="1" applyBorder="1" applyAlignment="1"/>
    <xf numFmtId="164" fontId="20" fillId="36" borderId="10" xfId="43" applyFont="1" applyFill="1" applyBorder="1" applyAlignment="1"/>
    <xf numFmtId="164" fontId="20" fillId="37" borderId="10" xfId="43" applyFont="1" applyFill="1" applyBorder="1" applyAlignment="1">
      <alignment vertical="center"/>
    </xf>
    <xf numFmtId="164" fontId="22" fillId="37" borderId="10" xfId="43" applyFont="1" applyFill="1" applyBorder="1" applyAlignment="1">
      <alignment vertical="center"/>
    </xf>
    <xf numFmtId="164" fontId="22" fillId="33" borderId="10" xfId="43" applyFont="1" applyFill="1" applyBorder="1" applyAlignment="1"/>
    <xf numFmtId="164" fontId="22" fillId="34" borderId="10" xfId="43" applyFont="1" applyFill="1" applyBorder="1" applyAlignment="1"/>
    <xf numFmtId="164" fontId="22" fillId="36" borderId="10" xfId="43" applyFont="1" applyFill="1" applyBorder="1" applyAlignment="1"/>
    <xf numFmtId="164" fontId="20" fillId="35" borderId="10" xfId="43" applyFont="1" applyFill="1" applyBorder="1" applyAlignment="1">
      <alignment horizontal="center" vertical="center" wrapText="1"/>
    </xf>
    <xf numFmtId="164" fontId="22" fillId="37" borderId="11" xfId="43" applyFont="1" applyFill="1" applyBorder="1" applyAlignment="1">
      <alignment vertical="center"/>
    </xf>
    <xf numFmtId="164" fontId="20" fillId="37" borderId="11" xfId="43" applyFont="1" applyFill="1" applyBorder="1" applyAlignment="1">
      <alignment vertical="center"/>
    </xf>
    <xf numFmtId="0" fontId="24" fillId="0" borderId="0" xfId="0" applyFont="1" applyFill="1" applyAlignment="1"/>
    <xf numFmtId="164" fontId="22" fillId="38" borderId="10" xfId="43" applyFont="1" applyFill="1" applyBorder="1" applyAlignment="1">
      <alignment vertical="center"/>
    </xf>
    <xf numFmtId="164" fontId="0" fillId="0" borderId="0" xfId="43" applyFont="1"/>
    <xf numFmtId="164" fontId="26" fillId="39" borderId="10" xfId="43" applyFont="1" applyFill="1" applyBorder="1"/>
    <xf numFmtId="0" fontId="27" fillId="0" borderId="0" xfId="0" applyFont="1"/>
    <xf numFmtId="164" fontId="27" fillId="0" borderId="0" xfId="43" applyFont="1"/>
    <xf numFmtId="164" fontId="28" fillId="35" borderId="10" xfId="43" applyFont="1" applyFill="1" applyBorder="1" applyAlignment="1">
      <alignment horizontal="center" vertical="center" wrapText="1"/>
    </xf>
    <xf numFmtId="164" fontId="22" fillId="40" borderId="10" xfId="43" applyFont="1" applyFill="1" applyBorder="1" applyAlignment="1">
      <alignment vertical="center"/>
    </xf>
    <xf numFmtId="164" fontId="22" fillId="41" borderId="10" xfId="43" applyFont="1" applyFill="1" applyBorder="1" applyAlignment="1">
      <alignment horizontal="center" vertical="center" wrapText="1"/>
    </xf>
    <xf numFmtId="164" fontId="22" fillId="41" borderId="10" xfId="43" applyFont="1" applyFill="1" applyBorder="1" applyAlignment="1">
      <alignment vertical="center"/>
    </xf>
    <xf numFmtId="165" fontId="22" fillId="41" borderId="10" xfId="43" applyNumberFormat="1" applyFont="1" applyFill="1" applyBorder="1" applyAlignment="1">
      <alignment horizontal="center" vertical="center" wrapText="1"/>
    </xf>
    <xf numFmtId="164" fontId="22" fillId="41" borderId="10" xfId="43" applyFont="1" applyFill="1" applyBorder="1" applyAlignment="1">
      <alignment horizontal="left" vertical="center" wrapText="1"/>
    </xf>
    <xf numFmtId="49" fontId="22" fillId="41" borderId="10" xfId="43" applyNumberFormat="1" applyFont="1" applyFill="1" applyBorder="1" applyAlignment="1">
      <alignment horizontal="center" vertical="center"/>
    </xf>
    <xf numFmtId="14" fontId="22" fillId="41" borderId="10" xfId="43" applyNumberFormat="1" applyFont="1" applyFill="1" applyBorder="1" applyAlignment="1">
      <alignment horizontal="center" vertical="center"/>
    </xf>
    <xf numFmtId="164" fontId="22" fillId="41" borderId="10" xfId="43" applyFont="1" applyFill="1" applyBorder="1" applyAlignment="1">
      <alignment horizontal="left" vertical="center"/>
    </xf>
    <xf numFmtId="164" fontId="22" fillId="42" borderId="10" xfId="43" applyFont="1" applyFill="1" applyBorder="1" applyAlignment="1">
      <alignment vertical="center"/>
    </xf>
    <xf numFmtId="164" fontId="26" fillId="35" borderId="10" xfId="43" applyFont="1" applyFill="1" applyBorder="1" applyAlignment="1">
      <alignment horizontal="center" vertical="center" wrapText="1"/>
    </xf>
    <xf numFmtId="164" fontId="21" fillId="0" borderId="0" xfId="43" applyFont="1"/>
    <xf numFmtId="0" fontId="21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43" applyFont="1" applyAlignment="1">
      <alignment horizontal="center" vertical="center" wrapText="1"/>
    </xf>
    <xf numFmtId="0" fontId="0" fillId="0" borderId="0" xfId="0" applyAlignment="1">
      <alignment vertical="center"/>
    </xf>
    <xf numFmtId="164" fontId="22" fillId="37" borderId="10" xfId="43" applyFont="1" applyFill="1" applyBorder="1" applyAlignment="1">
      <alignment horizontal="center" vertical="center" wrapText="1"/>
    </xf>
    <xf numFmtId="164" fontId="22" fillId="37" borderId="13" xfId="43" applyFont="1" applyFill="1" applyBorder="1" applyAlignment="1">
      <alignment horizontal="center" vertical="center" wrapText="1"/>
    </xf>
    <xf numFmtId="164" fontId="22" fillId="37" borderId="11" xfId="43" applyFont="1" applyFill="1" applyBorder="1" applyAlignment="1">
      <alignment horizontal="center" vertical="center" wrapText="1"/>
    </xf>
    <xf numFmtId="164" fontId="24" fillId="0" borderId="0" xfId="43" applyFont="1" applyFill="1" applyAlignment="1">
      <alignment vertical="center"/>
    </xf>
    <xf numFmtId="164" fontId="24" fillId="0" borderId="0" xfId="43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164" fontId="24" fillId="0" borderId="0" xfId="43" applyFont="1" applyFill="1" applyAlignment="1">
      <alignment horizontal="center" vertical="center" wrapText="1"/>
    </xf>
    <xf numFmtId="164" fontId="24" fillId="0" borderId="10" xfId="43" applyFont="1" applyFill="1" applyBorder="1" applyAlignment="1">
      <alignment vertical="center"/>
    </xf>
    <xf numFmtId="172" fontId="24" fillId="0" borderId="0" xfId="0" applyNumberFormat="1" applyFont="1" applyFill="1" applyAlignment="1">
      <alignment horizontal="left" vertical="center"/>
    </xf>
    <xf numFmtId="164" fontId="22" fillId="37" borderId="11" xfId="43" applyFont="1" applyFill="1" applyBorder="1" applyAlignment="1">
      <alignment horizontal="right" vertical="center"/>
    </xf>
    <xf numFmtId="164" fontId="22" fillId="42" borderId="10" xfId="43" applyFont="1" applyFill="1" applyBorder="1" applyAlignment="1">
      <alignment horizontal="center" vertical="center" wrapText="1"/>
    </xf>
    <xf numFmtId="164" fontId="22" fillId="40" borderId="10" xfId="43" applyFont="1" applyFill="1" applyBorder="1" applyAlignment="1">
      <alignment horizontal="center" vertical="center" wrapText="1"/>
    </xf>
    <xf numFmtId="164" fontId="22" fillId="38" borderId="10" xfId="43" applyFont="1" applyFill="1" applyBorder="1" applyAlignment="1">
      <alignment horizontal="center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24" fillId="0" borderId="14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164" fontId="22" fillId="35" borderId="10" xfId="43" applyFont="1" applyFill="1" applyBorder="1" applyAlignment="1">
      <alignment horizontal="center" vertical="center" wrapText="1"/>
    </xf>
    <xf numFmtId="1" fontId="22" fillId="41" borderId="12" xfId="0" applyNumberFormat="1" applyFont="1" applyFill="1" applyBorder="1" applyAlignment="1">
      <alignment horizontal="center" vertical="center"/>
    </xf>
    <xf numFmtId="9" fontId="26" fillId="33" borderId="10" xfId="139" applyFont="1" applyFill="1" applyBorder="1" applyAlignment="1">
      <alignment horizontal="center"/>
    </xf>
    <xf numFmtId="9" fontId="26" fillId="34" borderId="10" xfId="139" applyFont="1" applyFill="1" applyBorder="1" applyAlignment="1">
      <alignment horizontal="center"/>
    </xf>
    <xf numFmtId="9" fontId="26" fillId="36" borderId="10" xfId="139" applyFont="1" applyFill="1" applyBorder="1" applyAlignment="1">
      <alignment horizontal="center"/>
    </xf>
    <xf numFmtId="9" fontId="26" fillId="37" borderId="10" xfId="139" applyFont="1" applyFill="1" applyBorder="1" applyAlignment="1">
      <alignment horizontal="center" vertical="center"/>
    </xf>
    <xf numFmtId="0" fontId="30" fillId="0" borderId="0" xfId="0" applyFont="1"/>
    <xf numFmtId="164" fontId="24" fillId="0" borderId="0" xfId="43" applyFont="1"/>
    <xf numFmtId="9" fontId="22" fillId="33" borderId="10" xfId="139" applyFont="1" applyFill="1" applyBorder="1" applyAlignment="1"/>
    <xf numFmtId="9" fontId="22" fillId="34" borderId="10" xfId="139" applyFont="1" applyFill="1" applyBorder="1" applyAlignment="1"/>
    <xf numFmtId="9" fontId="22" fillId="36" borderId="10" xfId="139" applyFont="1" applyFill="1" applyBorder="1" applyAlignment="1"/>
    <xf numFmtId="9" fontId="22" fillId="37" borderId="11" xfId="139" applyFont="1" applyFill="1" applyBorder="1" applyAlignment="1">
      <alignment vertical="center"/>
    </xf>
    <xf numFmtId="0" fontId="21" fillId="0" borderId="0" xfId="0" applyFont="1" applyFill="1"/>
    <xf numFmtId="164" fontId="21" fillId="0" borderId="0" xfId="43" applyFont="1" applyFill="1" applyAlignment="1">
      <alignment vertical="center"/>
    </xf>
    <xf numFmtId="164" fontId="21" fillId="0" borderId="0" xfId="43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/>
    <xf numFmtId="171" fontId="21" fillId="0" borderId="0" xfId="106" applyFont="1" applyFill="1" applyProtection="1">
      <protection locked="0"/>
    </xf>
    <xf numFmtId="164" fontId="31" fillId="0" borderId="0" xfId="43" applyFont="1"/>
    <xf numFmtId="173" fontId="21" fillId="0" borderId="0" xfId="43" applyNumberFormat="1" applyFont="1" applyFill="1"/>
    <xf numFmtId="0" fontId="32" fillId="0" borderId="0" xfId="0" applyFont="1" applyFill="1" applyAlignment="1">
      <alignment horizontal="left" indent="1"/>
    </xf>
    <xf numFmtId="49" fontId="25" fillId="0" borderId="0" xfId="43" applyNumberFormat="1" applyFont="1" applyFill="1" applyAlignment="1">
      <alignment horizontal="left" indent="1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164" fontId="33" fillId="0" borderId="0" xfId="43" applyFont="1" applyFill="1" applyAlignment="1">
      <alignment vertical="center"/>
    </xf>
    <xf numFmtId="164" fontId="33" fillId="0" borderId="0" xfId="43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49" fontId="22" fillId="41" borderId="10" xfId="43" applyNumberFormat="1" applyFont="1" applyFill="1" applyBorder="1" applyAlignment="1">
      <alignment horizontal="left" vertical="center" indent="1"/>
    </xf>
    <xf numFmtId="49" fontId="21" fillId="0" borderId="0" xfId="0" applyNumberFormat="1" applyFont="1" applyFill="1" applyAlignment="1">
      <alignment vertical="center"/>
    </xf>
    <xf numFmtId="43" fontId="21" fillId="0" borderId="0" xfId="0" applyNumberFormat="1" applyFont="1" applyFill="1" applyAlignment="1">
      <alignment horizontal="left" vertical="center"/>
    </xf>
    <xf numFmtId="164" fontId="25" fillId="41" borderId="10" xfId="43" applyFont="1" applyFill="1" applyBorder="1" applyAlignment="1">
      <alignment horizontal="left" vertical="center"/>
    </xf>
    <xf numFmtId="164" fontId="22" fillId="41" borderId="11" xfId="43" applyFont="1" applyFill="1" applyBorder="1" applyAlignment="1">
      <alignment vertical="center"/>
    </xf>
    <xf numFmtId="164" fontId="21" fillId="0" borderId="0" xfId="43" applyFont="1" applyFill="1" applyAlignment="1">
      <alignment horizontal="left" vertical="center"/>
    </xf>
    <xf numFmtId="164" fontId="21" fillId="0" borderId="0" xfId="43" applyFont="1" applyFill="1"/>
    <xf numFmtId="3" fontId="34" fillId="0" borderId="0" xfId="0" applyNumberFormat="1" applyFont="1"/>
    <xf numFmtId="0" fontId="24" fillId="0" borderId="14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center"/>
    </xf>
    <xf numFmtId="164" fontId="21" fillId="0" borderId="10" xfId="43" applyFont="1" applyFill="1" applyBorder="1" applyAlignment="1">
      <alignment vertical="center"/>
    </xf>
    <xf numFmtId="172" fontId="24" fillId="0" borderId="0" xfId="0" applyNumberFormat="1" applyFont="1" applyFill="1" applyAlignment="1">
      <alignment vertical="center"/>
    </xf>
    <xf numFmtId="0" fontId="25" fillId="0" borderId="12" xfId="0" applyFont="1" applyBorder="1" applyAlignment="1"/>
    <xf numFmtId="164" fontId="26" fillId="35" borderId="0" xfId="43" applyFont="1" applyFill="1" applyAlignment="1">
      <alignment horizontal="left"/>
    </xf>
    <xf numFmtId="0" fontId="27" fillId="35" borderId="0" xfId="48" applyFont="1" applyFill="1" applyAlignment="1">
      <alignment horizontal="left"/>
    </xf>
    <xf numFmtId="164" fontId="26" fillId="0" borderId="0" xfId="43" applyFont="1" applyFill="1"/>
    <xf numFmtId="14" fontId="27" fillId="0" borderId="0" xfId="48" applyNumberFormat="1" applyFont="1" applyFill="1" applyAlignment="1">
      <alignment horizontal="left"/>
    </xf>
    <xf numFmtId="14" fontId="27" fillId="0" borderId="0" xfId="48" applyNumberFormat="1" applyFont="1" applyAlignment="1"/>
    <xf numFmtId="164" fontId="26" fillId="0" borderId="0" xfId="43" applyFont="1"/>
    <xf numFmtId="14" fontId="27" fillId="0" borderId="0" xfId="48" applyNumberFormat="1" applyFont="1" applyAlignment="1">
      <alignment horizontal="lef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6" fillId="35" borderId="10" xfId="48" applyFont="1" applyFill="1" applyBorder="1" applyAlignment="1">
      <alignment horizontal="center" vertical="center" wrapText="1"/>
    </xf>
    <xf numFmtId="164" fontId="27" fillId="0" borderId="0" xfId="43" applyFont="1" applyAlignment="1">
      <alignment horizontal="center" vertical="center" wrapText="1"/>
    </xf>
    <xf numFmtId="167" fontId="27" fillId="0" borderId="10" xfId="135" applyFont="1" applyBorder="1"/>
    <xf numFmtId="167" fontId="27" fillId="0" borderId="10" xfId="135" quotePrefix="1" applyFont="1" applyFill="1" applyBorder="1"/>
    <xf numFmtId="167" fontId="27" fillId="0" borderId="10" xfId="135" applyFont="1" applyFill="1" applyBorder="1"/>
    <xf numFmtId="164" fontId="27" fillId="0" borderId="10" xfId="43" applyFont="1" applyFill="1" applyBorder="1"/>
    <xf numFmtId="164" fontId="26" fillId="0" borderId="10" xfId="43" applyFont="1" applyFill="1" applyBorder="1"/>
    <xf numFmtId="164" fontId="26" fillId="33" borderId="10" xfId="43" applyFont="1" applyFill="1" applyBorder="1" applyAlignment="1"/>
    <xf numFmtId="164" fontId="26" fillId="34" borderId="10" xfId="43" applyFont="1" applyFill="1" applyBorder="1" applyAlignment="1"/>
    <xf numFmtId="164" fontId="26" fillId="36" borderId="10" xfId="43" applyFont="1" applyFill="1" applyBorder="1" applyAlignment="1"/>
    <xf numFmtId="164" fontId="26" fillId="37" borderId="11" xfId="43" applyFont="1" applyFill="1" applyBorder="1" applyAlignment="1">
      <alignment vertical="center"/>
    </xf>
    <xf numFmtId="172" fontId="27" fillId="0" borderId="0" xfId="0" applyNumberFormat="1" applyFont="1"/>
    <xf numFmtId="0" fontId="26" fillId="0" borderId="0" xfId="0" applyFont="1"/>
    <xf numFmtId="164" fontId="35" fillId="35" borderId="0" xfId="43" applyFont="1" applyFill="1" applyAlignment="1">
      <alignment horizontal="left"/>
    </xf>
    <xf numFmtId="1" fontId="22" fillId="41" borderId="11" xfId="0" applyNumberFormat="1" applyFont="1" applyFill="1" applyBorder="1" applyAlignment="1">
      <alignment horizontal="center" vertical="center"/>
    </xf>
    <xf numFmtId="1" fontId="22" fillId="41" borderId="12" xfId="0" applyNumberFormat="1" applyFont="1" applyFill="1" applyBorder="1" applyAlignment="1">
      <alignment horizontal="center" vertical="center"/>
    </xf>
    <xf numFmtId="164" fontId="35" fillId="35" borderId="0" xfId="43" applyFont="1" applyFill="1" applyAlignment="1">
      <alignment horizontal="center"/>
    </xf>
    <xf numFmtId="164" fontId="29" fillId="35" borderId="0" xfId="43" applyFont="1" applyFill="1" applyAlignment="1">
      <alignment horizontal="center"/>
    </xf>
    <xf numFmtId="0" fontId="25" fillId="0" borderId="12" xfId="0" applyFont="1" applyBorder="1" applyAlignment="1">
      <alignment horizontal="center"/>
    </xf>
  </cellXfs>
  <cellStyles count="1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Comma" xfId="52"/>
    <cellStyle name="Comma [0]" xfId="53"/>
    <cellStyle name="Comma [0] 2" xfId="64"/>
    <cellStyle name="Comma [0] 3" xfId="59"/>
    <cellStyle name="Comma 2" xfId="63"/>
    <cellStyle name="Comma 3" xfId="58"/>
    <cellStyle name="Comma 4" xfId="69"/>
    <cellStyle name="Comma 5" xfId="79"/>
    <cellStyle name="Comma 6" xfId="80"/>
    <cellStyle name="Currency" xfId="50"/>
    <cellStyle name="Currency [0]" xfId="51"/>
    <cellStyle name="Currency [0] 2" xfId="62"/>
    <cellStyle name="Currency [0] 3" xfId="57"/>
    <cellStyle name="Currency 2" xfId="61"/>
    <cellStyle name="Currency 3" xfId="56"/>
    <cellStyle name="Currency 4" xfId="73"/>
    <cellStyle name="Currency 5" xfId="70"/>
    <cellStyle name="Currency 6" xfId="78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43" builtinId="3"/>
    <cellStyle name="Millares [0] 2" xfId="47"/>
    <cellStyle name="Millares 10" xfId="71"/>
    <cellStyle name="Millares 11" xfId="75"/>
    <cellStyle name="Millares 12" xfId="74"/>
    <cellStyle name="Millares 13" xfId="77"/>
    <cellStyle name="Millares 14" xfId="72"/>
    <cellStyle name="Millares 15" xfId="76"/>
    <cellStyle name="Millares 16" xfId="81"/>
    <cellStyle name="Millares 17" xfId="83"/>
    <cellStyle name="Millares 18" xfId="82"/>
    <cellStyle name="Millares 19" xfId="84"/>
    <cellStyle name="Millares 2" xfId="44"/>
    <cellStyle name="Millares 2 2" xfId="65"/>
    <cellStyle name="Millares 20" xfId="85"/>
    <cellStyle name="Millares 21" xfId="86"/>
    <cellStyle name="Millares 22" xfId="87"/>
    <cellStyle name="Millares 23" xfId="88"/>
    <cellStyle name="Millares 24" xfId="89"/>
    <cellStyle name="Millares 25" xfId="90"/>
    <cellStyle name="Millares 26" xfId="91"/>
    <cellStyle name="Millares 27" xfId="92"/>
    <cellStyle name="Millares 28" xfId="93"/>
    <cellStyle name="Millares 29" xfId="94"/>
    <cellStyle name="Millares 3" xfId="60"/>
    <cellStyle name="Millares 30" xfId="95"/>
    <cellStyle name="Millares 31" xfId="96"/>
    <cellStyle name="Millares 32" xfId="97"/>
    <cellStyle name="Millares 33" xfId="99"/>
    <cellStyle name="Millares 34" xfId="98"/>
    <cellStyle name="Millares 35" xfId="100"/>
    <cellStyle name="Millares 36" xfId="101"/>
    <cellStyle name="Millares 37" xfId="102"/>
    <cellStyle name="Millares 38" xfId="104"/>
    <cellStyle name="Millares 39" xfId="103"/>
    <cellStyle name="Millares 4" xfId="55"/>
    <cellStyle name="Millares 40" xfId="105"/>
    <cellStyle name="Millares 41" xfId="107"/>
    <cellStyle name="Millares 42" xfId="108"/>
    <cellStyle name="Millares 43" xfId="110"/>
    <cellStyle name="Millares 44" xfId="109"/>
    <cellStyle name="Millares 45" xfId="111"/>
    <cellStyle name="Millares 46" xfId="112"/>
    <cellStyle name="Millares 47" xfId="113"/>
    <cellStyle name="Millares 48" xfId="114"/>
    <cellStyle name="Millares 49" xfId="115"/>
    <cellStyle name="Millares 5" xfId="54"/>
    <cellStyle name="Millares 50" xfId="116"/>
    <cellStyle name="Millares 51" xfId="117"/>
    <cellStyle name="Millares 52" xfId="118"/>
    <cellStyle name="Millares 53" xfId="120"/>
    <cellStyle name="Millares 54" xfId="119"/>
    <cellStyle name="Millares 55" xfId="121"/>
    <cellStyle name="Millares 56" xfId="123"/>
    <cellStyle name="Millares 57" xfId="122"/>
    <cellStyle name="Millares 58" xfId="124"/>
    <cellStyle name="Millares 59" xfId="125"/>
    <cellStyle name="Millares 6" xfId="46"/>
    <cellStyle name="Millares 60" xfId="126"/>
    <cellStyle name="Millares 61" xfId="127"/>
    <cellStyle name="Millares 62" xfId="129"/>
    <cellStyle name="Millares 63" xfId="128"/>
    <cellStyle name="Millares 64" xfId="130"/>
    <cellStyle name="Millares 65" xfId="131"/>
    <cellStyle name="Millares 66" xfId="132"/>
    <cellStyle name="Millares 67" xfId="133"/>
    <cellStyle name="Millares 68" xfId="134"/>
    <cellStyle name="Millares 69" xfId="135"/>
    <cellStyle name="Millares 7" xfId="66"/>
    <cellStyle name="Millares 70" xfId="136"/>
    <cellStyle name="Millares 71" xfId="137"/>
    <cellStyle name="Millares 72" xfId="138"/>
    <cellStyle name="Millares 73" xfId="140"/>
    <cellStyle name="Millares 74" xfId="141"/>
    <cellStyle name="Millares 75" xfId="142"/>
    <cellStyle name="Millares 8" xfId="67"/>
    <cellStyle name="Millares 9" xfId="68"/>
    <cellStyle name="Neutral" xfId="7" builtinId="28" customBuiltin="1"/>
    <cellStyle name="Normal" xfId="0" builtinId="0"/>
    <cellStyle name="Normal 2" xfId="41"/>
    <cellStyle name="Normal 23" xfId="106"/>
    <cellStyle name="Normal 3" xfId="48"/>
    <cellStyle name="Normal 4" xfId="45"/>
    <cellStyle name="Notas" xfId="14" builtinId="10" customBuiltin="1"/>
    <cellStyle name="Percent" xfId="49"/>
    <cellStyle name="Porcentaje" xfId="139" builtinId="5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0"/>
  <tableStyles count="0" defaultTableStyle="TableStyleMedium2" defaultPivotStyle="PivotStyleLight16"/>
  <colors>
    <mruColors>
      <color rgb="FFFF6699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24845</xdr:colOff>
      <xdr:row>1</xdr:row>
      <xdr:rowOff>66675</xdr:rowOff>
    </xdr:from>
    <xdr:to>
      <xdr:col>12</xdr:col>
      <xdr:colOff>928049</xdr:colOff>
      <xdr:row>4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145" y="209550"/>
          <a:ext cx="90320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7"/>
  <sheetViews>
    <sheetView tabSelected="1" topLeftCell="A42" workbookViewId="0">
      <selection activeCell="F55" sqref="F55"/>
    </sheetView>
  </sheetViews>
  <sheetFormatPr baseColWidth="10" defaultColWidth="14" defaultRowHeight="12"/>
  <cols>
    <col min="1" max="1" width="4" style="71" customWidth="1"/>
    <col min="2" max="4" width="14" style="71"/>
    <col min="5" max="5" width="15.42578125" style="71" bestFit="1" customWidth="1"/>
    <col min="6" max="6" width="14" style="82"/>
    <col min="7" max="7" width="29.140625" style="83" customWidth="1"/>
    <col min="8" max="9" width="15" style="83" customWidth="1"/>
    <col min="10" max="10" width="16.7109375" style="69" customWidth="1"/>
    <col min="11" max="11" width="14.7109375" style="69" bestFit="1" customWidth="1"/>
    <col min="12" max="12" width="14.85546875" style="69" customWidth="1"/>
    <col min="13" max="13" width="16.85546875" style="69" bestFit="1" customWidth="1"/>
    <col min="14" max="14" width="15.5703125" style="70" customWidth="1"/>
    <col min="15" max="17" width="14.28515625" style="69" customWidth="1"/>
    <col min="18" max="18" width="14.28515625" style="69" bestFit="1" customWidth="1"/>
    <col min="19" max="20" width="14.28515625" style="69" customWidth="1"/>
    <col min="21" max="21" width="14.7109375" style="69" bestFit="1" customWidth="1"/>
    <col min="22" max="22" width="14.28515625" style="69" bestFit="1" customWidth="1"/>
    <col min="23" max="23" width="14" style="71"/>
    <col min="24" max="24" width="14.7109375" style="71" bestFit="1" customWidth="1"/>
    <col min="25" max="16384" width="14" style="71"/>
  </cols>
  <sheetData>
    <row r="1" spans="2:24">
      <c r="B1" s="68"/>
      <c r="C1" s="68"/>
      <c r="D1" s="68"/>
      <c r="E1" s="68"/>
      <c r="F1" s="68"/>
      <c r="G1" s="68"/>
      <c r="H1" s="68"/>
      <c r="I1" s="68"/>
    </row>
    <row r="2" spans="2:24">
      <c r="B2" s="68"/>
      <c r="C2" s="68"/>
      <c r="D2" s="68"/>
      <c r="E2" s="68"/>
      <c r="F2" s="72" t="s">
        <v>14</v>
      </c>
      <c r="G2" s="71"/>
      <c r="H2" s="71"/>
      <c r="I2" s="71"/>
    </row>
    <row r="3" spans="2:24">
      <c r="B3" s="73"/>
      <c r="C3" s="73"/>
      <c r="D3" s="73"/>
      <c r="E3" s="68"/>
      <c r="F3" s="72" t="s">
        <v>15</v>
      </c>
      <c r="G3" s="71"/>
      <c r="H3" s="71"/>
      <c r="I3" s="71"/>
    </row>
    <row r="4" spans="2:24" ht="13.5">
      <c r="B4" s="73"/>
      <c r="C4" s="73"/>
      <c r="D4" s="73"/>
      <c r="E4" s="68"/>
      <c r="F4" s="72" t="s">
        <v>16</v>
      </c>
      <c r="G4" s="71"/>
      <c r="H4" s="71"/>
      <c r="I4" s="71"/>
      <c r="K4" s="74"/>
    </row>
    <row r="5" spans="2:24" ht="13.5">
      <c r="B5" s="73"/>
      <c r="C5" s="73"/>
      <c r="D5" s="73"/>
      <c r="E5" s="68"/>
      <c r="F5" s="68"/>
      <c r="G5" s="75"/>
      <c r="H5" s="75"/>
      <c r="I5" s="75"/>
      <c r="K5" s="74"/>
    </row>
    <row r="6" spans="2:24" ht="13.5">
      <c r="B6" s="13"/>
      <c r="C6" s="13"/>
      <c r="D6" s="13"/>
      <c r="E6" s="76"/>
      <c r="F6" s="68"/>
      <c r="G6" s="77"/>
      <c r="H6" s="77"/>
      <c r="I6" s="77"/>
      <c r="J6" s="74"/>
    </row>
    <row r="7" spans="2:24">
      <c r="B7" s="72" t="s">
        <v>64</v>
      </c>
      <c r="C7" s="72"/>
      <c r="D7" s="72"/>
      <c r="F7" s="78"/>
      <c r="G7" s="79"/>
      <c r="H7" s="79"/>
      <c r="I7" s="79"/>
      <c r="J7" s="80"/>
      <c r="K7" s="80"/>
      <c r="L7" s="80"/>
      <c r="M7" s="80"/>
      <c r="N7" s="81"/>
    </row>
    <row r="8" spans="2:24">
      <c r="E8" s="78"/>
      <c r="F8" s="78"/>
      <c r="G8" s="79"/>
      <c r="H8" s="79"/>
      <c r="I8" s="79"/>
      <c r="J8" s="80"/>
      <c r="K8" s="80"/>
      <c r="L8" s="80"/>
      <c r="M8" s="80"/>
      <c r="N8" s="81"/>
    </row>
    <row r="9" spans="2:24">
      <c r="N9" s="81"/>
    </row>
    <row r="10" spans="2:24" s="85" customFormat="1" ht="24">
      <c r="B10" s="21" t="s">
        <v>3</v>
      </c>
      <c r="C10" s="23" t="s">
        <v>65</v>
      </c>
      <c r="D10" s="23"/>
      <c r="E10" s="23" t="s">
        <v>1</v>
      </c>
      <c r="F10" s="23" t="s">
        <v>2</v>
      </c>
      <c r="G10" s="24" t="s">
        <v>4</v>
      </c>
      <c r="H10" s="21" t="s">
        <v>66</v>
      </c>
      <c r="I10" s="21" t="s">
        <v>67</v>
      </c>
      <c r="J10" s="49" t="s">
        <v>23</v>
      </c>
      <c r="K10" s="50" t="s">
        <v>24</v>
      </c>
      <c r="L10" s="51" t="s">
        <v>25</v>
      </c>
      <c r="M10" s="21" t="s">
        <v>68</v>
      </c>
      <c r="N10" s="81"/>
      <c r="O10" s="21" t="s">
        <v>69</v>
      </c>
      <c r="P10" s="21" t="s">
        <v>70</v>
      </c>
      <c r="Q10" s="21" t="s">
        <v>71</v>
      </c>
      <c r="R10" s="49" t="s">
        <v>23</v>
      </c>
      <c r="S10" s="50" t="s">
        <v>24</v>
      </c>
      <c r="T10" s="51" t="s">
        <v>25</v>
      </c>
      <c r="U10" s="21" t="s">
        <v>72</v>
      </c>
      <c r="V10" s="21" t="s">
        <v>17</v>
      </c>
      <c r="W10" s="84"/>
    </row>
    <row r="11" spans="2:24">
      <c r="B11" s="25" t="s">
        <v>73</v>
      </c>
      <c r="C11" s="86" t="s">
        <v>74</v>
      </c>
      <c r="D11" s="25" t="s">
        <v>75</v>
      </c>
      <c r="E11" s="22" t="s">
        <v>76</v>
      </c>
      <c r="F11" s="26">
        <v>45373</v>
      </c>
      <c r="G11" s="27" t="s">
        <v>77</v>
      </c>
      <c r="H11" s="27"/>
      <c r="I11" s="27">
        <v>98466540</v>
      </c>
      <c r="J11" s="28">
        <v>0</v>
      </c>
      <c r="K11" s="20"/>
      <c r="L11" s="14">
        <v>98466540</v>
      </c>
      <c r="M11" s="22">
        <f>+J11+K11+L11</f>
        <v>98466540</v>
      </c>
      <c r="N11" s="81">
        <f>+M11-U11</f>
        <v>6106008</v>
      </c>
      <c r="O11" s="22">
        <v>29912520</v>
      </c>
      <c r="P11" s="22">
        <f>19019244+15202524+28226244</f>
        <v>62448012</v>
      </c>
      <c r="Q11" s="22"/>
      <c r="R11" s="28"/>
      <c r="S11" s="20"/>
      <c r="T11" s="14">
        <f>+O11+P11+Q11</f>
        <v>92360532</v>
      </c>
      <c r="U11" s="27">
        <f>+R11+S11+T11</f>
        <v>92360532</v>
      </c>
      <c r="V11" s="27">
        <f t="shared" ref="V11:V21" si="0">+M11-U11</f>
        <v>6106008</v>
      </c>
      <c r="W11" s="87" t="str">
        <f>+B11</f>
        <v>#43</v>
      </c>
      <c r="X11" s="88" t="s">
        <v>78</v>
      </c>
    </row>
    <row r="12" spans="2:24">
      <c r="B12" s="25" t="s">
        <v>79</v>
      </c>
      <c r="C12" s="86" t="s">
        <v>74</v>
      </c>
      <c r="D12" s="25" t="s">
        <v>80</v>
      </c>
      <c r="E12" s="22" t="s">
        <v>81</v>
      </c>
      <c r="F12" s="26">
        <v>45456</v>
      </c>
      <c r="G12" s="89" t="s">
        <v>82</v>
      </c>
      <c r="H12" s="89"/>
      <c r="I12" s="89">
        <v>1469937684</v>
      </c>
      <c r="J12" s="28"/>
      <c r="K12" s="20">
        <v>1469937684</v>
      </c>
      <c r="L12" s="14"/>
      <c r="M12" s="22">
        <f t="shared" ref="M12:M21" si="1">+J12+K12+L12</f>
        <v>1469937684</v>
      </c>
      <c r="N12" s="81">
        <f t="shared" ref="N12:N21" si="2">+M12-U12</f>
        <v>0</v>
      </c>
      <c r="O12" s="22">
        <v>650000000</v>
      </c>
      <c r="P12" s="22">
        <v>169937684</v>
      </c>
      <c r="Q12" s="22">
        <v>650000000</v>
      </c>
      <c r="R12" s="28"/>
      <c r="S12" s="20">
        <f>+O12+P12+Q12</f>
        <v>1469937684</v>
      </c>
      <c r="T12" s="14"/>
      <c r="U12" s="27">
        <f t="shared" ref="U12:U21" si="3">+R12+S12+T12</f>
        <v>1469937684</v>
      </c>
      <c r="V12" s="89">
        <f t="shared" si="0"/>
        <v>0</v>
      </c>
      <c r="W12" s="87" t="str">
        <f t="shared" ref="W12:W21" si="4">+B12</f>
        <v>#44</v>
      </c>
      <c r="X12" s="69"/>
    </row>
    <row r="13" spans="2:24">
      <c r="B13" s="25" t="s">
        <v>83</v>
      </c>
      <c r="C13" s="86" t="s">
        <v>74</v>
      </c>
      <c r="D13" s="25" t="s">
        <v>84</v>
      </c>
      <c r="E13" s="22" t="s">
        <v>85</v>
      </c>
      <c r="F13" s="26">
        <v>45478</v>
      </c>
      <c r="G13" s="27" t="s">
        <v>86</v>
      </c>
      <c r="H13" s="27"/>
      <c r="I13" s="27">
        <v>250000000</v>
      </c>
      <c r="J13" s="28">
        <v>0</v>
      </c>
      <c r="K13" s="20"/>
      <c r="L13" s="14">
        <v>250000000</v>
      </c>
      <c r="M13" s="22">
        <f t="shared" si="1"/>
        <v>250000000</v>
      </c>
      <c r="N13" s="81">
        <f t="shared" si="2"/>
        <v>0</v>
      </c>
      <c r="O13" s="22"/>
      <c r="P13" s="22">
        <v>250000000</v>
      </c>
      <c r="Q13" s="22"/>
      <c r="R13" s="28"/>
      <c r="S13" s="20"/>
      <c r="T13" s="14">
        <f>+P13</f>
        <v>250000000</v>
      </c>
      <c r="U13" s="27">
        <f t="shared" si="3"/>
        <v>250000000</v>
      </c>
      <c r="V13" s="27">
        <f t="shared" si="0"/>
        <v>0</v>
      </c>
      <c r="W13" s="87" t="str">
        <f t="shared" si="4"/>
        <v>#45</v>
      </c>
      <c r="X13" s="69"/>
    </row>
    <row r="14" spans="2:24">
      <c r="B14" s="25" t="s">
        <v>87</v>
      </c>
      <c r="C14" s="86" t="s">
        <v>74</v>
      </c>
      <c r="D14" s="25" t="s">
        <v>88</v>
      </c>
      <c r="E14" s="22" t="s">
        <v>89</v>
      </c>
      <c r="F14" s="26">
        <v>45533</v>
      </c>
      <c r="G14" s="27" t="s">
        <v>90</v>
      </c>
      <c r="H14" s="27"/>
      <c r="I14" s="27">
        <v>112435000</v>
      </c>
      <c r="J14" s="28"/>
      <c r="K14" s="20"/>
      <c r="L14" s="14">
        <v>112435000</v>
      </c>
      <c r="M14" s="22">
        <f t="shared" si="1"/>
        <v>112435000</v>
      </c>
      <c r="N14" s="81">
        <f t="shared" si="2"/>
        <v>119000</v>
      </c>
      <c r="O14" s="22"/>
      <c r="P14" s="22"/>
      <c r="Q14" s="22">
        <f>34787000+77529000</f>
        <v>112316000</v>
      </c>
      <c r="R14" s="28"/>
      <c r="S14" s="20"/>
      <c r="T14" s="14">
        <f>+Q14</f>
        <v>112316000</v>
      </c>
      <c r="U14" s="27">
        <f t="shared" si="3"/>
        <v>112316000</v>
      </c>
      <c r="V14" s="27">
        <f t="shared" si="0"/>
        <v>119000</v>
      </c>
      <c r="W14" s="87" t="str">
        <f t="shared" si="4"/>
        <v>#46</v>
      </c>
      <c r="X14" s="69"/>
    </row>
    <row r="15" spans="2:24">
      <c r="B15" s="25" t="s">
        <v>91</v>
      </c>
      <c r="C15" s="86" t="s">
        <v>74</v>
      </c>
      <c r="D15" s="25" t="s">
        <v>92</v>
      </c>
      <c r="E15" s="22" t="s">
        <v>93</v>
      </c>
      <c r="F15" s="26">
        <v>45575</v>
      </c>
      <c r="G15" s="27" t="s">
        <v>94</v>
      </c>
      <c r="H15" s="27"/>
      <c r="I15" s="27">
        <v>480135250</v>
      </c>
      <c r="J15" s="28">
        <v>480135250</v>
      </c>
      <c r="K15" s="20"/>
      <c r="L15" s="14"/>
      <c r="M15" s="22">
        <f t="shared" si="1"/>
        <v>480135250</v>
      </c>
      <c r="N15" s="81">
        <f t="shared" si="2"/>
        <v>0</v>
      </c>
      <c r="O15" s="22"/>
      <c r="P15" s="22">
        <v>1380351742</v>
      </c>
      <c r="Q15" s="22">
        <f>478055426.2+2079823.8</f>
        <v>480135250</v>
      </c>
      <c r="R15" s="28">
        <f>+Q15</f>
        <v>480135250</v>
      </c>
      <c r="S15" s="20"/>
      <c r="T15" s="14"/>
      <c r="U15" s="27">
        <f t="shared" si="3"/>
        <v>480135250</v>
      </c>
      <c r="V15" s="27">
        <f t="shared" si="0"/>
        <v>0</v>
      </c>
      <c r="W15" s="87" t="str">
        <f t="shared" si="4"/>
        <v>#47</v>
      </c>
      <c r="X15" s="69"/>
    </row>
    <row r="16" spans="2:24">
      <c r="B16" s="25" t="s">
        <v>95</v>
      </c>
      <c r="C16" s="86" t="s">
        <v>74</v>
      </c>
      <c r="D16" s="25" t="s">
        <v>96</v>
      </c>
      <c r="E16" s="22" t="s">
        <v>97</v>
      </c>
      <c r="F16" s="26">
        <v>45616</v>
      </c>
      <c r="G16" s="27" t="s">
        <v>98</v>
      </c>
      <c r="H16" s="27"/>
      <c r="I16" s="27">
        <v>1380351742</v>
      </c>
      <c r="J16" s="28"/>
      <c r="K16" s="20">
        <v>1380351742</v>
      </c>
      <c r="L16" s="14"/>
      <c r="M16" s="22">
        <f t="shared" si="1"/>
        <v>1380351742</v>
      </c>
      <c r="N16" s="81">
        <f t="shared" si="2"/>
        <v>0</v>
      </c>
      <c r="O16" s="22"/>
      <c r="P16" s="22"/>
      <c r="Q16" s="22">
        <v>1380351742</v>
      </c>
      <c r="R16" s="28"/>
      <c r="S16" s="20">
        <f>+M16</f>
        <v>1380351742</v>
      </c>
      <c r="T16" s="14">
        <f>+O16</f>
        <v>0</v>
      </c>
      <c r="U16" s="27">
        <f t="shared" si="3"/>
        <v>1380351742</v>
      </c>
      <c r="V16" s="27">
        <f t="shared" si="0"/>
        <v>0</v>
      </c>
      <c r="W16" s="87" t="str">
        <f t="shared" si="4"/>
        <v>#48</v>
      </c>
      <c r="X16" s="69"/>
    </row>
    <row r="17" spans="2:24">
      <c r="B17" s="25" t="s">
        <v>99</v>
      </c>
      <c r="C17" s="86" t="s">
        <v>74</v>
      </c>
      <c r="D17" s="25" t="s">
        <v>100</v>
      </c>
      <c r="E17" s="22" t="s">
        <v>101</v>
      </c>
      <c r="F17" s="26">
        <v>45629</v>
      </c>
      <c r="G17" s="27" t="s">
        <v>102</v>
      </c>
      <c r="H17" s="27"/>
      <c r="I17" s="27">
        <v>280000000</v>
      </c>
      <c r="J17" s="28"/>
      <c r="K17" s="20">
        <v>280000000</v>
      </c>
      <c r="L17" s="14"/>
      <c r="M17" s="22">
        <f t="shared" si="1"/>
        <v>280000000</v>
      </c>
      <c r="N17" s="81"/>
      <c r="O17" s="22"/>
      <c r="P17" s="22"/>
      <c r="Q17" s="22">
        <v>280000000</v>
      </c>
      <c r="R17" s="28"/>
      <c r="S17" s="20">
        <v>280000000</v>
      </c>
      <c r="T17" s="14"/>
      <c r="U17" s="27">
        <f t="shared" si="3"/>
        <v>280000000</v>
      </c>
      <c r="V17" s="27">
        <f t="shared" si="0"/>
        <v>0</v>
      </c>
      <c r="W17" s="87" t="str">
        <f t="shared" si="4"/>
        <v>#49</v>
      </c>
      <c r="X17" s="69"/>
    </row>
    <row r="18" spans="2:24">
      <c r="B18" s="25" t="s">
        <v>103</v>
      </c>
      <c r="C18" s="86" t="s">
        <v>104</v>
      </c>
      <c r="D18" s="25" t="s">
        <v>105</v>
      </c>
      <c r="E18" s="22" t="s">
        <v>106</v>
      </c>
      <c r="F18" s="26">
        <v>45649</v>
      </c>
      <c r="G18" s="27" t="s">
        <v>107</v>
      </c>
      <c r="H18" s="27">
        <v>100000000</v>
      </c>
      <c r="I18" s="27">
        <v>600000000</v>
      </c>
      <c r="J18" s="28"/>
      <c r="K18" s="20">
        <v>600000000</v>
      </c>
      <c r="L18" s="14"/>
      <c r="M18" s="22">
        <f t="shared" si="1"/>
        <v>600000000</v>
      </c>
      <c r="N18" s="81"/>
      <c r="O18" s="22"/>
      <c r="P18" s="22"/>
      <c r="Q18" s="22">
        <v>600000000</v>
      </c>
      <c r="R18" s="28"/>
      <c r="S18" s="20">
        <f>+Q18</f>
        <v>600000000</v>
      </c>
      <c r="T18" s="14"/>
      <c r="U18" s="27">
        <f t="shared" si="3"/>
        <v>600000000</v>
      </c>
      <c r="V18" s="27">
        <f t="shared" si="0"/>
        <v>0</v>
      </c>
      <c r="W18" s="87" t="str">
        <f t="shared" si="4"/>
        <v>#50</v>
      </c>
      <c r="X18" s="69"/>
    </row>
    <row r="19" spans="2:24">
      <c r="B19" s="25" t="s">
        <v>108</v>
      </c>
      <c r="C19" s="86" t="s">
        <v>109</v>
      </c>
      <c r="D19" s="25" t="s">
        <v>110</v>
      </c>
      <c r="E19" s="22" t="s">
        <v>106</v>
      </c>
      <c r="F19" s="26">
        <v>45649</v>
      </c>
      <c r="G19" s="27" t="s">
        <v>111</v>
      </c>
      <c r="H19" s="27">
        <v>98210295</v>
      </c>
      <c r="I19" s="27">
        <v>133781266</v>
      </c>
      <c r="J19" s="28">
        <v>133781266</v>
      </c>
      <c r="K19" s="20"/>
      <c r="L19" s="14"/>
      <c r="M19" s="22">
        <f t="shared" si="1"/>
        <v>133781266</v>
      </c>
      <c r="N19" s="81"/>
      <c r="O19" s="22"/>
      <c r="P19" s="22"/>
      <c r="Q19" s="22">
        <f>+J19</f>
        <v>133781266</v>
      </c>
      <c r="R19" s="28">
        <f>+Q19</f>
        <v>133781266</v>
      </c>
      <c r="S19" s="20"/>
      <c r="T19" s="14"/>
      <c r="U19" s="27">
        <f t="shared" si="3"/>
        <v>133781266</v>
      </c>
      <c r="V19" s="27">
        <f t="shared" si="0"/>
        <v>0</v>
      </c>
      <c r="W19" s="87" t="str">
        <f t="shared" si="4"/>
        <v>#51</v>
      </c>
      <c r="X19" s="69"/>
    </row>
    <row r="20" spans="2:24">
      <c r="B20" s="25"/>
      <c r="C20" s="25"/>
      <c r="D20" s="25"/>
      <c r="E20" s="22" t="s">
        <v>112</v>
      </c>
      <c r="F20" s="26">
        <v>45656</v>
      </c>
      <c r="G20" s="27" t="s">
        <v>113</v>
      </c>
      <c r="H20" s="27"/>
      <c r="I20" s="27"/>
      <c r="J20" s="28"/>
      <c r="K20" s="20"/>
      <c r="L20" s="14"/>
      <c r="M20" s="22">
        <f t="shared" si="1"/>
        <v>0</v>
      </c>
      <c r="N20" s="81"/>
      <c r="O20" s="22"/>
      <c r="P20" s="22"/>
      <c r="Q20" s="22"/>
      <c r="R20" s="28"/>
      <c r="S20" s="20"/>
      <c r="T20" s="14"/>
      <c r="U20" s="27">
        <f t="shared" si="3"/>
        <v>0</v>
      </c>
      <c r="V20" s="27">
        <f t="shared" si="0"/>
        <v>0</v>
      </c>
      <c r="W20" s="87">
        <f t="shared" si="4"/>
        <v>0</v>
      </c>
      <c r="X20" s="69"/>
    </row>
    <row r="21" spans="2:24">
      <c r="B21" s="25"/>
      <c r="C21" s="25"/>
      <c r="D21" s="25"/>
      <c r="E21" s="22" t="s">
        <v>114</v>
      </c>
      <c r="F21" s="26">
        <v>45656</v>
      </c>
      <c r="G21" s="27" t="s">
        <v>115</v>
      </c>
      <c r="H21" s="27"/>
      <c r="I21" s="27"/>
      <c r="J21" s="28"/>
      <c r="K21" s="20"/>
      <c r="L21" s="14"/>
      <c r="M21" s="22">
        <f t="shared" si="1"/>
        <v>0</v>
      </c>
      <c r="N21" s="81">
        <f t="shared" si="2"/>
        <v>0</v>
      </c>
      <c r="O21" s="22"/>
      <c r="P21" s="22"/>
      <c r="Q21" s="22"/>
      <c r="R21" s="28"/>
      <c r="S21" s="20"/>
      <c r="T21" s="14"/>
      <c r="U21" s="27">
        <f t="shared" si="3"/>
        <v>0</v>
      </c>
      <c r="V21" s="27">
        <f t="shared" si="0"/>
        <v>0</v>
      </c>
      <c r="W21" s="87">
        <f t="shared" si="4"/>
        <v>0</v>
      </c>
      <c r="X21" s="69"/>
    </row>
    <row r="22" spans="2:24">
      <c r="B22" s="22">
        <f>SUM(B11:B21)</f>
        <v>0</v>
      </c>
      <c r="C22" s="90"/>
      <c r="D22" s="90"/>
      <c r="E22" s="124" t="s">
        <v>8</v>
      </c>
      <c r="F22" s="125"/>
      <c r="G22" s="125"/>
      <c r="H22" s="57"/>
      <c r="I22" s="57"/>
      <c r="J22" s="28">
        <f>SUM(J11:J21)</f>
        <v>613916516</v>
      </c>
      <c r="K22" s="20">
        <f>SUM(K11:K21)</f>
        <v>3730289426</v>
      </c>
      <c r="L22" s="14">
        <f>SUM(L11:L21)</f>
        <v>460901540</v>
      </c>
      <c r="M22" s="22">
        <f>SUM(M11:M21)</f>
        <v>4805107482</v>
      </c>
      <c r="N22" s="81"/>
      <c r="O22" s="22">
        <f t="shared" ref="O22:V22" si="5">SUM(O11:O21)</f>
        <v>679912520</v>
      </c>
      <c r="P22" s="22">
        <f t="shared" si="5"/>
        <v>1862737438</v>
      </c>
      <c r="Q22" s="22">
        <f t="shared" si="5"/>
        <v>3636584258</v>
      </c>
      <c r="R22" s="22">
        <f t="shared" si="5"/>
        <v>613916516</v>
      </c>
      <c r="S22" s="22">
        <f t="shared" si="5"/>
        <v>3730289426</v>
      </c>
      <c r="T22" s="22">
        <f t="shared" si="5"/>
        <v>454676532</v>
      </c>
      <c r="U22" s="22">
        <f t="shared" si="5"/>
        <v>4798882474</v>
      </c>
      <c r="V22" s="22">
        <f t="shared" si="5"/>
        <v>6225008</v>
      </c>
      <c r="W22" s="91"/>
      <c r="X22" s="69"/>
    </row>
    <row r="23" spans="2:24">
      <c r="J23" s="92"/>
      <c r="K23" s="92"/>
      <c r="L23" s="92"/>
      <c r="M23" s="92"/>
      <c r="N23" s="81"/>
    </row>
    <row r="24" spans="2:24" ht="12.75">
      <c r="G24" s="93"/>
      <c r="H24" s="93"/>
      <c r="I24" s="93"/>
      <c r="J24" s="92"/>
      <c r="K24" s="92"/>
      <c r="L24" s="92"/>
      <c r="M24" s="92"/>
      <c r="N24" s="81"/>
    </row>
    <row r="25" spans="2:24">
      <c r="J25" s="92"/>
      <c r="K25" s="92"/>
      <c r="L25" s="92"/>
      <c r="M25" s="92"/>
      <c r="N25" s="81"/>
    </row>
    <row r="26" spans="2:24">
      <c r="J26" s="92"/>
      <c r="K26" s="92"/>
      <c r="L26" s="92"/>
      <c r="M26" s="92"/>
      <c r="N26" s="81"/>
    </row>
    <row r="27" spans="2:24">
      <c r="J27" s="92"/>
      <c r="K27" s="92"/>
      <c r="L27" s="92"/>
      <c r="M27" s="92"/>
      <c r="N27" s="81"/>
    </row>
    <row r="28" spans="2:24">
      <c r="J28" s="92"/>
      <c r="K28" s="92"/>
      <c r="L28" s="92"/>
      <c r="M28" s="92"/>
      <c r="N28" s="81"/>
    </row>
    <row r="29" spans="2:24">
      <c r="J29" s="92"/>
      <c r="K29" s="92"/>
      <c r="L29" s="92"/>
      <c r="M29" s="92"/>
      <c r="N29" s="81"/>
    </row>
    <row r="30" spans="2:24">
      <c r="B30" s="31"/>
      <c r="C30" s="31"/>
      <c r="D30" s="31"/>
      <c r="F30" s="31"/>
      <c r="J30" s="30"/>
      <c r="K30" s="92"/>
      <c r="L30" s="92"/>
      <c r="M30" s="92"/>
      <c r="N30" s="81"/>
    </row>
    <row r="31" spans="2:24">
      <c r="J31" s="92"/>
      <c r="K31" s="92"/>
      <c r="L31" s="92"/>
      <c r="M31" s="92"/>
      <c r="N31" s="30"/>
      <c r="R31" s="30"/>
      <c r="X31" s="69"/>
    </row>
    <row r="32" spans="2:24">
      <c r="M32" s="31"/>
      <c r="N32" s="31"/>
      <c r="R32" s="31"/>
      <c r="S32" s="31"/>
      <c r="T32" s="31"/>
      <c r="U32" s="31"/>
      <c r="V32" s="31"/>
    </row>
    <row r="33" spans="2:23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2:23"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2:23" ht="24">
      <c r="B35" s="44"/>
      <c r="C35" s="44"/>
      <c r="D35" s="44"/>
      <c r="E35" s="44"/>
      <c r="H35" s="44"/>
      <c r="I35" s="24" t="s">
        <v>4</v>
      </c>
      <c r="J35" s="36" t="s">
        <v>1</v>
      </c>
      <c r="K35" s="35" t="s">
        <v>43</v>
      </c>
      <c r="L35" s="35" t="s">
        <v>44</v>
      </c>
      <c r="M35" s="35" t="s">
        <v>10</v>
      </c>
      <c r="N35" s="45"/>
      <c r="O35" s="44"/>
      <c r="P35" s="44"/>
      <c r="Q35" s="44"/>
      <c r="R35" s="52"/>
      <c r="S35" s="37"/>
      <c r="T35" s="36" t="s">
        <v>1</v>
      </c>
      <c r="U35" s="36" t="s">
        <v>45</v>
      </c>
      <c r="V35" s="35" t="s">
        <v>50</v>
      </c>
      <c r="W35" s="35" t="s">
        <v>6</v>
      </c>
    </row>
    <row r="36" spans="2:23">
      <c r="B36" s="41"/>
      <c r="C36" s="41"/>
      <c r="D36" s="41"/>
      <c r="E36" s="41"/>
      <c r="H36" s="42"/>
      <c r="I36" s="94" t="s">
        <v>43</v>
      </c>
      <c r="J36" s="53"/>
      <c r="K36" s="46">
        <v>4822769681.8299999</v>
      </c>
      <c r="L36" s="46"/>
      <c r="M36" s="46">
        <f>+K36</f>
        <v>4822769681.8299999</v>
      </c>
      <c r="N36" s="39"/>
      <c r="O36" s="40"/>
      <c r="P36" s="40"/>
      <c r="Q36" s="40"/>
      <c r="R36" s="38"/>
      <c r="S36" s="53"/>
      <c r="T36" s="53" t="s">
        <v>43</v>
      </c>
      <c r="U36" s="46"/>
      <c r="V36" s="46">
        <f>+U36</f>
        <v>0</v>
      </c>
      <c r="W36" s="46"/>
    </row>
    <row r="37" spans="2:23">
      <c r="B37" s="41"/>
      <c r="C37" s="41"/>
      <c r="D37" s="41"/>
      <c r="E37" s="41"/>
      <c r="H37" s="42"/>
      <c r="I37" s="95" t="s">
        <v>9</v>
      </c>
      <c r="J37" s="96" t="s">
        <v>116</v>
      </c>
      <c r="K37" s="46"/>
      <c r="L37" s="46"/>
      <c r="M37" s="46">
        <f>+M36+K37+L37</f>
        <v>4822769681.8299999</v>
      </c>
      <c r="N37" s="39"/>
      <c r="O37" s="40"/>
      <c r="P37" s="40"/>
      <c r="Q37" s="40"/>
      <c r="R37" s="38"/>
      <c r="S37" s="54"/>
      <c r="T37" s="54" t="s">
        <v>46</v>
      </c>
      <c r="U37" s="46"/>
      <c r="V37" s="46">
        <f>+V36+U37</f>
        <v>0</v>
      </c>
      <c r="W37" s="46"/>
    </row>
    <row r="38" spans="2:23">
      <c r="B38" s="41"/>
      <c r="C38" s="41"/>
      <c r="D38" s="41"/>
      <c r="E38" s="41"/>
      <c r="H38" s="42"/>
      <c r="I38" s="95" t="s">
        <v>9</v>
      </c>
      <c r="J38" s="96" t="s">
        <v>117</v>
      </c>
      <c r="K38" s="46"/>
      <c r="L38" s="97">
        <f>+M12+M11</f>
        <v>1568404224</v>
      </c>
      <c r="M38" s="46">
        <f t="shared" ref="M38:M40" si="6">+M37+K38+L38</f>
        <v>6391173905.8299999</v>
      </c>
      <c r="N38" s="39"/>
      <c r="O38" s="40"/>
      <c r="P38" s="40"/>
      <c r="Q38" s="40"/>
      <c r="R38" s="38"/>
      <c r="S38" s="54"/>
      <c r="T38" s="54" t="s">
        <v>47</v>
      </c>
      <c r="U38" s="46">
        <f>+O11+O12</f>
        <v>679912520</v>
      </c>
      <c r="V38" s="46">
        <f t="shared" ref="V38:V40" si="7">+V37+U38</f>
        <v>679912520</v>
      </c>
      <c r="W38" s="46"/>
    </row>
    <row r="39" spans="2:23">
      <c r="B39" s="41"/>
      <c r="C39" s="41"/>
      <c r="D39" s="41"/>
      <c r="E39" s="41"/>
      <c r="H39" s="42"/>
      <c r="I39" s="95" t="s">
        <v>9</v>
      </c>
      <c r="J39" s="96" t="s">
        <v>118</v>
      </c>
      <c r="K39" s="46"/>
      <c r="L39" s="97">
        <f>+M13+M14</f>
        <v>362435000</v>
      </c>
      <c r="M39" s="46">
        <f t="shared" si="6"/>
        <v>6753608905.8299999</v>
      </c>
      <c r="N39" s="39"/>
      <c r="O39" s="40"/>
      <c r="P39" s="40"/>
      <c r="Q39" s="40"/>
      <c r="R39" s="38"/>
      <c r="S39" s="54"/>
      <c r="T39" s="54" t="s">
        <v>48</v>
      </c>
      <c r="U39" s="46">
        <f>+P11+P12+P13</f>
        <v>482385696</v>
      </c>
      <c r="V39" s="46">
        <f t="shared" si="7"/>
        <v>1162298216</v>
      </c>
      <c r="W39" s="46"/>
    </row>
    <row r="40" spans="2:23">
      <c r="B40" s="41"/>
      <c r="C40" s="41"/>
      <c r="D40" s="41"/>
      <c r="E40" s="41"/>
      <c r="H40" s="42"/>
      <c r="I40" s="95" t="s">
        <v>9</v>
      </c>
      <c r="J40" s="96" t="s">
        <v>119</v>
      </c>
      <c r="K40" s="46"/>
      <c r="L40" s="46">
        <f>+J15+K16+K17+K18+J19</f>
        <v>2874268258</v>
      </c>
      <c r="M40" s="46">
        <f t="shared" si="6"/>
        <v>9627877163.8299999</v>
      </c>
      <c r="N40" s="39"/>
      <c r="O40" s="40"/>
      <c r="P40" s="40"/>
      <c r="Q40" s="40"/>
      <c r="R40" s="38"/>
      <c r="S40" s="54"/>
      <c r="T40" s="54" t="s">
        <v>49</v>
      </c>
      <c r="U40" s="46"/>
      <c r="V40" s="46">
        <f t="shared" si="7"/>
        <v>1162298216</v>
      </c>
      <c r="W40" s="46"/>
    </row>
    <row r="41" spans="2:23">
      <c r="B41" s="41"/>
      <c r="C41" s="41"/>
      <c r="D41" s="41"/>
      <c r="E41" s="41"/>
      <c r="H41" s="42"/>
      <c r="I41" s="37"/>
      <c r="J41" s="36" t="s">
        <v>0</v>
      </c>
      <c r="K41" s="6">
        <f>SUM(K36:K40)</f>
        <v>4822769681.8299999</v>
      </c>
      <c r="L41" s="6">
        <f>SUM(L36:L40)</f>
        <v>4805107482</v>
      </c>
      <c r="M41" s="6">
        <f>+K41+L41</f>
        <v>9627877163.8299999</v>
      </c>
      <c r="N41" s="39"/>
      <c r="O41" s="40"/>
      <c r="P41" s="40"/>
      <c r="Q41" s="40"/>
      <c r="R41" s="38"/>
      <c r="S41" s="37"/>
      <c r="T41" s="36" t="s">
        <v>0</v>
      </c>
      <c r="U41" s="6">
        <f>SUM(U36:U40)</f>
        <v>1162298216</v>
      </c>
      <c r="V41" s="6">
        <f>+U41</f>
        <v>1162298216</v>
      </c>
      <c r="W41" s="6">
        <f>+L41-V41</f>
        <v>3642809266</v>
      </c>
    </row>
    <row r="42" spans="2:23">
      <c r="B42" s="41"/>
      <c r="C42" s="41"/>
      <c r="D42" s="41"/>
      <c r="E42" s="41"/>
      <c r="H42" s="42"/>
      <c r="I42" s="55"/>
      <c r="J42" s="38"/>
      <c r="K42" s="38"/>
      <c r="L42" s="38">
        <f>+L41-M22</f>
        <v>0</v>
      </c>
      <c r="M42" s="38">
        <f>+M41-M40</f>
        <v>0</v>
      </c>
      <c r="N42" s="39"/>
      <c r="O42" s="55"/>
      <c r="P42" s="38"/>
      <c r="Q42" s="38"/>
      <c r="R42" s="38"/>
      <c r="S42" s="38"/>
      <c r="T42" s="38"/>
      <c r="U42" s="38"/>
      <c r="V42" s="38">
        <f>+V41-U22</f>
        <v>-3636584258</v>
      </c>
      <c r="W42" s="98">
        <f>+W41-V22</f>
        <v>3636584258</v>
      </c>
    </row>
    <row r="43" spans="2:23">
      <c r="B43" s="41"/>
      <c r="C43" s="41"/>
      <c r="D43" s="41"/>
      <c r="E43" s="41"/>
      <c r="H43" s="42"/>
      <c r="I43" s="43"/>
      <c r="J43" s="38"/>
      <c r="K43" s="38"/>
      <c r="L43" s="38"/>
      <c r="M43" s="38"/>
      <c r="N43" s="39"/>
      <c r="O43" s="40"/>
      <c r="P43" s="40"/>
      <c r="Q43" s="40"/>
      <c r="R43" s="40"/>
      <c r="S43" s="40"/>
      <c r="T43" s="40"/>
      <c r="U43" s="40"/>
      <c r="V43" s="41"/>
      <c r="W43" s="41"/>
    </row>
    <row r="44" spans="2:23" ht="36">
      <c r="B44" s="41"/>
      <c r="C44" s="41"/>
      <c r="D44" s="41"/>
      <c r="E44" s="41"/>
      <c r="H44" s="42"/>
      <c r="I44" s="35" t="s">
        <v>18</v>
      </c>
      <c r="J44" s="35" t="s">
        <v>19</v>
      </c>
      <c r="K44" s="35" t="s">
        <v>51</v>
      </c>
      <c r="L44" s="35" t="s">
        <v>52</v>
      </c>
      <c r="M44" s="35" t="s">
        <v>53</v>
      </c>
      <c r="N44" s="39"/>
      <c r="O44" s="40"/>
      <c r="P44" s="40"/>
      <c r="Q44" s="40"/>
      <c r="R44" s="40"/>
      <c r="S44" s="40"/>
      <c r="T44" s="40"/>
      <c r="U44" s="40"/>
      <c r="V44" s="41"/>
      <c r="W44" s="41"/>
    </row>
    <row r="45" spans="2:23">
      <c r="B45" s="41"/>
      <c r="C45" s="41"/>
      <c r="D45" s="41"/>
      <c r="E45" s="41"/>
      <c r="H45" s="39">
        <f>+J45-K45</f>
        <v>0</v>
      </c>
      <c r="I45" s="28" t="s">
        <v>11</v>
      </c>
      <c r="J45" s="46">
        <f>+J22</f>
        <v>613916516</v>
      </c>
      <c r="K45" s="46">
        <v>613916516</v>
      </c>
      <c r="L45" s="46">
        <v>0</v>
      </c>
      <c r="M45" s="46">
        <f>+K45-L45</f>
        <v>613916516</v>
      </c>
      <c r="N45" s="38"/>
      <c r="O45" s="40"/>
      <c r="P45" s="40"/>
      <c r="Q45" s="40"/>
      <c r="R45" s="40"/>
      <c r="S45" s="40"/>
      <c r="T45" s="40"/>
      <c r="U45" s="40"/>
      <c r="V45" s="41"/>
      <c r="W45" s="41"/>
    </row>
    <row r="46" spans="2:23">
      <c r="B46" s="41"/>
      <c r="C46" s="41"/>
      <c r="D46" s="41"/>
      <c r="E46" s="41"/>
      <c r="H46" s="39">
        <f>+J46-K46</f>
        <v>0</v>
      </c>
      <c r="I46" s="20" t="s">
        <v>12</v>
      </c>
      <c r="J46" s="46">
        <f>+K22</f>
        <v>3730289426</v>
      </c>
      <c r="K46" s="46">
        <v>3730289426</v>
      </c>
      <c r="L46" s="46">
        <v>819937684</v>
      </c>
      <c r="M46" s="46">
        <f t="shared" ref="M46:M47" si="8">+K46-L46</f>
        <v>2910351742</v>
      </c>
      <c r="N46" s="38"/>
      <c r="O46" s="40"/>
      <c r="P46" s="40"/>
      <c r="Q46" s="40"/>
      <c r="R46" s="40"/>
      <c r="S46" s="40"/>
      <c r="T46" s="40"/>
      <c r="U46" s="40"/>
      <c r="V46" s="41"/>
      <c r="W46" s="41"/>
    </row>
    <row r="47" spans="2:23">
      <c r="B47" s="41"/>
      <c r="C47" s="41"/>
      <c r="D47" s="41"/>
      <c r="E47" s="41"/>
      <c r="H47" s="39">
        <f>+J47-K47</f>
        <v>0</v>
      </c>
      <c r="I47" s="14" t="s">
        <v>13</v>
      </c>
      <c r="J47" s="46">
        <f>+L22</f>
        <v>460901540</v>
      </c>
      <c r="K47" s="46">
        <v>460901540</v>
      </c>
      <c r="L47" s="46">
        <v>342360532</v>
      </c>
      <c r="M47" s="46">
        <f t="shared" si="8"/>
        <v>118541008</v>
      </c>
      <c r="N47" s="38"/>
      <c r="O47" s="40"/>
      <c r="P47" s="40"/>
      <c r="Q47" s="40"/>
      <c r="R47" s="40"/>
      <c r="S47" s="40"/>
      <c r="T47" s="40"/>
      <c r="U47" s="40"/>
      <c r="V47" s="41"/>
      <c r="W47" s="41"/>
    </row>
    <row r="48" spans="2:23">
      <c r="B48" s="41"/>
      <c r="C48" s="41"/>
      <c r="D48" s="41"/>
      <c r="E48" s="41"/>
      <c r="H48" s="39">
        <f>+J48-K48</f>
        <v>0</v>
      </c>
      <c r="I48" s="48" t="s">
        <v>0</v>
      </c>
      <c r="J48" s="6">
        <f>SUM(J45:J47)</f>
        <v>4805107482</v>
      </c>
      <c r="K48" s="6">
        <v>4805107482</v>
      </c>
      <c r="L48" s="6">
        <v>1162298216</v>
      </c>
      <c r="M48" s="6">
        <f>SUM(M45:M47)</f>
        <v>3642809266</v>
      </c>
      <c r="N48" s="39"/>
      <c r="O48" s="40"/>
      <c r="P48" s="40"/>
      <c r="Q48" s="40"/>
      <c r="R48" s="40"/>
      <c r="S48" s="40"/>
      <c r="T48" s="40"/>
      <c r="U48" s="40"/>
      <c r="V48" s="41"/>
      <c r="W48" s="41"/>
    </row>
    <row r="49" spans="2:23">
      <c r="B49" s="41"/>
      <c r="C49" s="41"/>
      <c r="D49" s="41"/>
      <c r="E49" s="41"/>
      <c r="H49" s="42"/>
      <c r="I49" s="43"/>
      <c r="J49" s="47">
        <f>+J48-L41</f>
        <v>0</v>
      </c>
      <c r="K49" s="38"/>
      <c r="L49" s="38"/>
      <c r="M49" s="38"/>
      <c r="N49" s="39"/>
      <c r="O49" s="40"/>
      <c r="P49" s="40"/>
      <c r="Q49" s="40"/>
      <c r="R49" s="40"/>
      <c r="S49" s="40"/>
      <c r="T49" s="40"/>
      <c r="U49" s="40"/>
      <c r="V49" s="41"/>
      <c r="W49" s="41"/>
    </row>
    <row r="50" spans="2:23">
      <c r="B50" s="41"/>
      <c r="C50" s="41"/>
      <c r="D50" s="41"/>
      <c r="E50" s="41"/>
      <c r="F50" s="42"/>
      <c r="G50" s="43"/>
      <c r="H50" s="43"/>
      <c r="I50" s="43"/>
      <c r="J50" s="47"/>
      <c r="K50" s="38"/>
      <c r="L50" s="38"/>
      <c r="M50" s="38"/>
      <c r="N50" s="39"/>
      <c r="O50" s="40"/>
      <c r="P50" s="40"/>
      <c r="Q50" s="40"/>
      <c r="R50" s="40"/>
      <c r="S50" s="40"/>
      <c r="T50" s="40"/>
      <c r="U50" s="40"/>
      <c r="V50" s="41"/>
      <c r="W50" s="41"/>
    </row>
    <row r="51" spans="2:23">
      <c r="B51" s="41"/>
      <c r="C51" s="41"/>
      <c r="D51" s="41"/>
      <c r="E51" s="41"/>
      <c r="F51" s="42"/>
      <c r="G51" s="43"/>
      <c r="H51" s="43"/>
      <c r="I51" s="43"/>
      <c r="J51" s="38"/>
      <c r="K51" s="38"/>
      <c r="L51" s="38"/>
      <c r="M51" s="38"/>
      <c r="N51" s="39"/>
      <c r="O51" s="40"/>
      <c r="P51" s="40"/>
      <c r="Q51" s="40"/>
      <c r="R51" s="40"/>
      <c r="S51" s="40"/>
      <c r="T51" s="40"/>
      <c r="U51" s="40"/>
      <c r="V51" s="41"/>
      <c r="W51" s="41"/>
    </row>
    <row r="52" spans="2:23" ht="24">
      <c r="B52" s="41"/>
      <c r="C52" s="41"/>
      <c r="D52" s="41"/>
      <c r="H52" s="56" t="s">
        <v>18</v>
      </c>
      <c r="I52" s="56" t="s">
        <v>5</v>
      </c>
      <c r="J52" s="56" t="s">
        <v>22</v>
      </c>
      <c r="K52" s="56">
        <v>0</v>
      </c>
      <c r="L52" s="56">
        <v>0</v>
      </c>
      <c r="M52" s="56" t="s">
        <v>10</v>
      </c>
      <c r="N52" s="39"/>
      <c r="O52" s="40"/>
      <c r="P52" s="40"/>
      <c r="Q52" s="40"/>
      <c r="R52" s="40"/>
      <c r="S52" s="40"/>
      <c r="T52" s="40"/>
      <c r="U52" s="40"/>
      <c r="V52" s="41"/>
      <c r="W52" s="41"/>
    </row>
    <row r="53" spans="2:23">
      <c r="B53" s="41"/>
      <c r="C53" s="41"/>
      <c r="D53" s="41"/>
      <c r="H53" s="99" t="s">
        <v>41</v>
      </c>
      <c r="I53" s="99"/>
      <c r="J53" s="99"/>
      <c r="K53" s="99"/>
      <c r="L53" s="30"/>
      <c r="M53" s="30"/>
      <c r="N53" s="39"/>
      <c r="O53" s="40"/>
      <c r="P53" s="40"/>
      <c r="Q53" s="40"/>
      <c r="R53" s="40"/>
      <c r="S53" s="40"/>
      <c r="T53" s="40"/>
      <c r="U53" s="40"/>
      <c r="V53" s="41"/>
      <c r="W53" s="41"/>
    </row>
    <row r="54" spans="2:23">
      <c r="B54" s="41"/>
      <c r="C54" s="41"/>
      <c r="D54" s="41"/>
      <c r="H54" s="7" t="s">
        <v>11</v>
      </c>
      <c r="I54" s="7">
        <v>1630277374.7600002</v>
      </c>
      <c r="J54" s="7">
        <v>613916516</v>
      </c>
      <c r="K54" s="7"/>
      <c r="L54" s="7"/>
      <c r="M54" s="7">
        <v>2244193890.7600002</v>
      </c>
      <c r="N54" s="39">
        <f>+I54+J54-M54</f>
        <v>0</v>
      </c>
      <c r="O54" s="40"/>
      <c r="P54" s="40"/>
      <c r="Q54" s="40"/>
      <c r="R54" s="40"/>
      <c r="S54" s="40"/>
      <c r="T54" s="40"/>
      <c r="U54" s="40"/>
      <c r="V54" s="41"/>
      <c r="W54" s="41"/>
    </row>
    <row r="55" spans="2:23">
      <c r="B55" s="41"/>
      <c r="C55" s="41"/>
      <c r="D55" s="41"/>
      <c r="H55" s="8" t="s">
        <v>12</v>
      </c>
      <c r="I55" s="8">
        <v>915364153.65999997</v>
      </c>
      <c r="J55" s="8">
        <v>3730289426</v>
      </c>
      <c r="K55" s="8"/>
      <c r="L55" s="8"/>
      <c r="M55" s="8">
        <v>4645653579.6599998</v>
      </c>
      <c r="N55" s="39">
        <f>+I55+J55-M55</f>
        <v>0</v>
      </c>
      <c r="O55" s="40"/>
      <c r="P55" s="40"/>
      <c r="Q55" s="40"/>
      <c r="R55" s="40"/>
      <c r="S55" s="40"/>
      <c r="T55" s="40"/>
      <c r="U55" s="40"/>
      <c r="V55" s="41"/>
      <c r="W55" s="41"/>
    </row>
    <row r="56" spans="2:23">
      <c r="B56" s="41"/>
      <c r="C56" s="41"/>
      <c r="D56" s="41"/>
      <c r="H56" s="9" t="s">
        <v>13</v>
      </c>
      <c r="I56" s="9">
        <v>2277128153.4100003</v>
      </c>
      <c r="J56" s="9">
        <v>460901540</v>
      </c>
      <c r="K56" s="9"/>
      <c r="L56" s="9"/>
      <c r="M56" s="9">
        <v>2738029693.4100003</v>
      </c>
      <c r="N56" s="39">
        <f>+I56+J56-M56</f>
        <v>0</v>
      </c>
      <c r="O56" s="40"/>
      <c r="P56" s="40"/>
      <c r="Q56" s="40"/>
      <c r="R56" s="40"/>
      <c r="S56" s="40"/>
      <c r="T56" s="40"/>
      <c r="U56" s="40"/>
      <c r="V56" s="41"/>
      <c r="W56" s="41"/>
    </row>
    <row r="57" spans="2:23">
      <c r="B57" s="41"/>
      <c r="C57" s="41"/>
      <c r="D57" s="41"/>
      <c r="H57" s="11" t="s">
        <v>0</v>
      </c>
      <c r="I57" s="11">
        <v>4822769681.8299999</v>
      </c>
      <c r="J57" s="11">
        <v>4805107482</v>
      </c>
      <c r="K57" s="11">
        <v>0</v>
      </c>
      <c r="L57" s="11">
        <v>0</v>
      </c>
      <c r="M57" s="11">
        <v>9627877163.8299999</v>
      </c>
      <c r="N57" s="39">
        <f>+I57+J57-M57</f>
        <v>0</v>
      </c>
      <c r="O57" s="40"/>
      <c r="P57" s="40"/>
      <c r="Q57" s="40"/>
      <c r="R57" s="40"/>
      <c r="S57" s="40"/>
      <c r="T57" s="40"/>
      <c r="U57" s="40"/>
      <c r="V57" s="41"/>
      <c r="W57" s="41"/>
    </row>
    <row r="58" spans="2:23">
      <c r="B58" s="41"/>
      <c r="C58" s="41"/>
      <c r="D58" s="41"/>
      <c r="H58" s="31"/>
      <c r="I58" s="30"/>
      <c r="J58" s="30"/>
      <c r="K58" s="30"/>
      <c r="L58" s="30"/>
      <c r="M58" s="30">
        <f>+M57-M41</f>
        <v>0</v>
      </c>
      <c r="N58" s="39"/>
      <c r="O58" s="40"/>
      <c r="P58" s="40"/>
      <c r="Q58" s="40"/>
      <c r="R58" s="40"/>
      <c r="S58" s="40"/>
      <c r="T58" s="40"/>
      <c r="U58" s="40"/>
      <c r="V58" s="41"/>
      <c r="W58" s="41"/>
    </row>
    <row r="59" spans="2:23">
      <c r="B59" s="41"/>
      <c r="C59" s="41"/>
      <c r="D59" s="41"/>
      <c r="H59" s="31"/>
      <c r="I59" s="30"/>
      <c r="J59" s="30"/>
      <c r="K59" s="30"/>
      <c r="L59" s="30"/>
      <c r="M59" s="30"/>
      <c r="N59" s="39"/>
      <c r="O59" s="40"/>
      <c r="P59" s="40"/>
      <c r="Q59" s="40"/>
      <c r="R59" s="40"/>
      <c r="S59" s="40"/>
      <c r="T59" s="40"/>
      <c r="U59" s="40"/>
      <c r="V59" s="41"/>
      <c r="W59" s="41"/>
    </row>
    <row r="60" spans="2:23" ht="24">
      <c r="B60" s="41"/>
      <c r="C60" s="41"/>
      <c r="D60" s="41"/>
      <c r="H60" s="56" t="s">
        <v>18</v>
      </c>
      <c r="I60" s="56" t="s">
        <v>5</v>
      </c>
      <c r="J60" s="56" t="s">
        <v>20</v>
      </c>
      <c r="K60" s="56" t="s">
        <v>39</v>
      </c>
      <c r="L60" s="56" t="s">
        <v>40</v>
      </c>
      <c r="M60" s="56" t="s">
        <v>21</v>
      </c>
      <c r="N60" s="39"/>
      <c r="O60" s="40"/>
      <c r="P60" s="40"/>
      <c r="Q60" s="40"/>
      <c r="R60" s="40"/>
      <c r="S60" s="40"/>
      <c r="T60" s="40"/>
      <c r="U60" s="40"/>
      <c r="V60" s="41"/>
      <c r="W60" s="41"/>
    </row>
    <row r="61" spans="2:23">
      <c r="B61" s="41"/>
      <c r="C61" s="41"/>
      <c r="D61" s="41"/>
      <c r="H61" s="99" t="s">
        <v>42</v>
      </c>
      <c r="I61" s="99"/>
      <c r="J61" s="99"/>
      <c r="K61" s="99"/>
      <c r="L61" s="30"/>
      <c r="M61" s="30"/>
      <c r="N61" s="39"/>
      <c r="O61" s="40"/>
      <c r="P61" s="40"/>
      <c r="Q61" s="40"/>
      <c r="R61" s="40"/>
      <c r="S61" s="40"/>
      <c r="T61" s="40"/>
      <c r="U61" s="40"/>
      <c r="V61" s="41"/>
      <c r="W61" s="41"/>
    </row>
    <row r="62" spans="2:23">
      <c r="B62" s="41"/>
      <c r="C62" s="41"/>
      <c r="D62" s="41"/>
      <c r="H62" s="7" t="s">
        <v>11</v>
      </c>
      <c r="I62" s="7">
        <v>1630277374.7499998</v>
      </c>
      <c r="J62" s="7">
        <v>613916516</v>
      </c>
      <c r="K62" s="7"/>
      <c r="L62" s="7"/>
      <c r="M62" s="7">
        <v>2244193890.75</v>
      </c>
      <c r="N62" s="39"/>
      <c r="O62" s="40"/>
      <c r="P62" s="40"/>
      <c r="Q62" s="40"/>
      <c r="R62" s="40"/>
      <c r="S62" s="40"/>
      <c r="T62" s="40"/>
      <c r="U62" s="40"/>
      <c r="V62" s="41"/>
      <c r="W62" s="41"/>
    </row>
    <row r="63" spans="2:23">
      <c r="B63" s="41"/>
      <c r="C63" s="41"/>
      <c r="D63" s="41"/>
      <c r="H63" s="8" t="s">
        <v>12</v>
      </c>
      <c r="I63" s="8">
        <v>915364153.6400001</v>
      </c>
      <c r="J63" s="8">
        <v>3730289426</v>
      </c>
      <c r="K63" s="8"/>
      <c r="L63" s="8"/>
      <c r="M63" s="8">
        <v>4645653579.6399984</v>
      </c>
      <c r="N63" s="39"/>
      <c r="O63" s="40"/>
      <c r="P63" s="40"/>
      <c r="Q63" s="40"/>
      <c r="R63" s="40"/>
      <c r="S63" s="40"/>
      <c r="T63" s="40"/>
      <c r="U63" s="40"/>
      <c r="V63" s="41"/>
      <c r="W63" s="41"/>
    </row>
    <row r="64" spans="2:23">
      <c r="B64" s="41"/>
      <c r="C64" s="41"/>
      <c r="D64" s="41"/>
      <c r="H64" s="9" t="s">
        <v>13</v>
      </c>
      <c r="I64" s="9">
        <v>2277128153.3899994</v>
      </c>
      <c r="J64" s="9">
        <v>460901540</v>
      </c>
      <c r="K64" s="9"/>
      <c r="L64" s="9"/>
      <c r="M64" s="9">
        <v>2738029693.3899994</v>
      </c>
      <c r="N64" s="39"/>
      <c r="O64" s="40"/>
      <c r="P64" s="40"/>
      <c r="Q64" s="40"/>
      <c r="R64" s="40"/>
      <c r="S64" s="40"/>
      <c r="T64" s="40"/>
      <c r="U64" s="40"/>
      <c r="V64" s="41"/>
      <c r="W64" s="41"/>
    </row>
    <row r="65" spans="2:23">
      <c r="B65" s="41"/>
      <c r="C65" s="41"/>
      <c r="D65" s="41"/>
      <c r="H65" s="11" t="s">
        <v>0</v>
      </c>
      <c r="I65" s="6">
        <v>4822769681.7799988</v>
      </c>
      <c r="J65" s="6">
        <v>4805107482</v>
      </c>
      <c r="K65" s="6">
        <f t="shared" ref="K65:L65" si="9">+K62+K63+K64</f>
        <v>0</v>
      </c>
      <c r="L65" s="6">
        <f t="shared" si="9"/>
        <v>0</v>
      </c>
      <c r="M65" s="11">
        <v>9627877163.7799988</v>
      </c>
      <c r="N65" s="39"/>
      <c r="O65" s="40"/>
      <c r="P65" s="40"/>
      <c r="Q65" s="40"/>
      <c r="R65" s="40"/>
      <c r="S65" s="40"/>
      <c r="T65" s="40"/>
      <c r="U65" s="40"/>
      <c r="V65" s="41"/>
      <c r="W65" s="41"/>
    </row>
    <row r="66" spans="2:23">
      <c r="B66" s="41"/>
      <c r="C66" s="41"/>
      <c r="D66" s="41"/>
      <c r="H66" s="31"/>
      <c r="I66" s="30"/>
      <c r="J66" s="30"/>
      <c r="K66" s="30"/>
      <c r="L66" s="30"/>
      <c r="M66" s="30"/>
      <c r="N66" s="39"/>
      <c r="O66" s="40"/>
      <c r="P66" s="40"/>
      <c r="Q66" s="40"/>
      <c r="R66" s="40"/>
      <c r="S66" s="40"/>
      <c r="T66" s="40"/>
      <c r="U66" s="40"/>
      <c r="V66" s="41"/>
      <c r="W66" s="41"/>
    </row>
    <row r="67" spans="2:23">
      <c r="B67" s="41"/>
      <c r="C67" s="41"/>
      <c r="D67" s="41"/>
      <c r="H67" s="31"/>
      <c r="I67" s="30"/>
      <c r="J67" s="30">
        <f>+J54-J62</f>
        <v>0</v>
      </c>
      <c r="K67" s="30"/>
      <c r="L67" s="30"/>
      <c r="M67" s="30">
        <f>+M54-M62</f>
        <v>1.0000228881835937E-2</v>
      </c>
      <c r="N67" s="39"/>
      <c r="O67" s="40"/>
      <c r="P67" s="40"/>
      <c r="Q67" s="40"/>
      <c r="R67" s="40"/>
      <c r="S67" s="40"/>
      <c r="T67" s="40"/>
      <c r="U67" s="40"/>
      <c r="V67" s="41"/>
      <c r="W67" s="41"/>
    </row>
    <row r="68" spans="2:23">
      <c r="B68" s="41"/>
      <c r="C68" s="41"/>
      <c r="D68" s="41"/>
      <c r="H68" s="31"/>
      <c r="I68" s="30"/>
      <c r="J68" s="30">
        <f t="shared" ref="J68:J71" si="10">+J55-J63</f>
        <v>0</v>
      </c>
      <c r="K68" s="30"/>
      <c r="L68" s="30"/>
      <c r="M68" s="30">
        <f t="shared" ref="M68:M71" si="11">+M55-M63</f>
        <v>2.0001411437988281E-2</v>
      </c>
      <c r="N68" s="39"/>
      <c r="O68" s="40"/>
      <c r="P68" s="40"/>
      <c r="Q68" s="40"/>
      <c r="R68" s="40"/>
      <c r="S68" s="40"/>
      <c r="T68" s="40"/>
      <c r="U68" s="40"/>
      <c r="V68" s="41"/>
      <c r="W68" s="41"/>
    </row>
    <row r="69" spans="2:23">
      <c r="B69" s="41"/>
      <c r="C69" s="41"/>
      <c r="D69" s="41"/>
      <c r="H69" s="31"/>
      <c r="I69" s="30"/>
      <c r="J69" s="30">
        <f t="shared" si="10"/>
        <v>0</v>
      </c>
      <c r="K69" s="30"/>
      <c r="L69" s="30"/>
      <c r="M69" s="30">
        <f t="shared" si="11"/>
        <v>2.0000934600830078E-2</v>
      </c>
      <c r="N69" s="39"/>
      <c r="O69" s="40"/>
      <c r="P69" s="40"/>
      <c r="Q69" s="40"/>
      <c r="R69" s="40"/>
      <c r="S69" s="40"/>
      <c r="T69" s="40"/>
      <c r="U69" s="40"/>
      <c r="V69" s="41"/>
      <c r="W69" s="41"/>
    </row>
    <row r="70" spans="2:23">
      <c r="B70" s="41"/>
      <c r="C70" s="41"/>
      <c r="D70" s="41"/>
      <c r="H70" s="31"/>
      <c r="I70" s="30"/>
      <c r="J70" s="30">
        <f t="shared" si="10"/>
        <v>0</v>
      </c>
      <c r="K70" s="30"/>
      <c r="L70" s="30"/>
      <c r="M70" s="30">
        <f t="shared" si="11"/>
        <v>5.0001144409179688E-2</v>
      </c>
      <c r="N70" s="39"/>
      <c r="O70" s="40"/>
      <c r="P70" s="40"/>
      <c r="Q70" s="40"/>
      <c r="R70" s="40"/>
      <c r="S70" s="40"/>
      <c r="T70" s="40"/>
      <c r="U70" s="40"/>
      <c r="V70" s="41"/>
      <c r="W70" s="41"/>
    </row>
    <row r="71" spans="2:23">
      <c r="B71" s="41"/>
      <c r="C71" s="41"/>
      <c r="D71" s="41"/>
      <c r="H71" s="31"/>
      <c r="I71" s="30"/>
      <c r="J71" s="30">
        <f t="shared" si="10"/>
        <v>0</v>
      </c>
      <c r="K71" s="30"/>
      <c r="L71" s="30"/>
      <c r="M71" s="30">
        <f t="shared" si="11"/>
        <v>0</v>
      </c>
      <c r="N71" s="39"/>
      <c r="O71" s="40"/>
      <c r="P71" s="40"/>
      <c r="Q71" s="40"/>
      <c r="R71" s="40"/>
      <c r="S71" s="40"/>
      <c r="T71" s="40"/>
      <c r="U71" s="40"/>
      <c r="V71" s="41"/>
      <c r="W71" s="41"/>
    </row>
    <row r="72" spans="2:23">
      <c r="H72" s="31"/>
      <c r="I72" s="82"/>
      <c r="J72" s="83"/>
    </row>
    <row r="73" spans="2:23">
      <c r="H73" s="31"/>
      <c r="I73" s="82"/>
      <c r="J73" s="83"/>
    </row>
    <row r="74" spans="2:23">
      <c r="H74" s="31"/>
      <c r="I74" s="82"/>
      <c r="J74" s="83"/>
    </row>
    <row r="75" spans="2:23">
      <c r="H75" s="71"/>
      <c r="I75" s="82"/>
      <c r="J75" s="83"/>
    </row>
    <row r="76" spans="2:23">
      <c r="H76" s="71"/>
      <c r="I76" s="82"/>
      <c r="J76" s="83"/>
    </row>
    <row r="77" spans="2:23">
      <c r="H77" s="71"/>
      <c r="I77" s="82"/>
      <c r="J77" s="83"/>
    </row>
  </sheetData>
  <mergeCells count="1">
    <mergeCell ref="E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B2:O103"/>
  <sheetViews>
    <sheetView topLeftCell="A74" workbookViewId="0">
      <selection activeCell="I95" sqref="I95"/>
    </sheetView>
  </sheetViews>
  <sheetFormatPr baseColWidth="10" defaultRowHeight="12.75"/>
  <cols>
    <col min="1" max="1" width="2.28515625" style="17" customWidth="1"/>
    <col min="2" max="5" width="23" style="17" customWidth="1"/>
    <col min="6" max="6" width="18.140625" style="18" customWidth="1"/>
    <col min="7" max="7" width="15.85546875" style="18" bestFit="1" customWidth="1"/>
    <col min="8" max="8" width="15.85546875" style="18" customWidth="1"/>
    <col min="9" max="9" width="16.42578125" style="18" customWidth="1"/>
    <col min="10" max="13" width="15.85546875" style="18" bestFit="1" customWidth="1"/>
    <col min="14" max="14" width="14.28515625" style="18" bestFit="1" customWidth="1"/>
    <col min="15" max="15" width="14.7109375" style="18" bestFit="1" customWidth="1"/>
    <col min="16" max="16384" width="11.42578125" style="17"/>
  </cols>
  <sheetData>
    <row r="2" spans="2:15" ht="15.75">
      <c r="B2" s="123" t="s">
        <v>27</v>
      </c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</row>
    <row r="3" spans="2:15" ht="15.75">
      <c r="B3" s="123" t="s">
        <v>28</v>
      </c>
      <c r="C3" s="100"/>
      <c r="D3" s="100"/>
      <c r="E3" s="101"/>
      <c r="F3" s="101"/>
      <c r="G3" s="101"/>
      <c r="H3" s="101"/>
      <c r="I3" s="101"/>
      <c r="J3" s="101"/>
      <c r="K3" s="101"/>
      <c r="L3" s="101"/>
      <c r="M3" s="101"/>
    </row>
    <row r="4" spans="2:15" ht="15.75">
      <c r="B4" s="123" t="s">
        <v>120</v>
      </c>
      <c r="C4" s="100"/>
      <c r="D4" s="100"/>
      <c r="E4" s="101"/>
      <c r="F4" s="101"/>
      <c r="G4" s="101"/>
      <c r="H4" s="101"/>
      <c r="I4" s="101"/>
      <c r="J4" s="101"/>
      <c r="K4" s="101"/>
      <c r="L4" s="101"/>
      <c r="M4" s="101"/>
    </row>
    <row r="5" spans="2:15" ht="15.75">
      <c r="B5" s="123" t="s">
        <v>121</v>
      </c>
      <c r="C5" s="100"/>
      <c r="D5" s="100"/>
      <c r="E5" s="101"/>
      <c r="F5" s="101"/>
      <c r="G5" s="101"/>
      <c r="H5" s="101"/>
      <c r="I5" s="101"/>
      <c r="J5" s="101"/>
      <c r="K5" s="101"/>
      <c r="L5" s="101"/>
      <c r="M5" s="101"/>
    </row>
    <row r="6" spans="2:15">
      <c r="B6" s="102"/>
      <c r="C6" s="102"/>
      <c r="D6" s="103"/>
      <c r="E6" s="104"/>
    </row>
    <row r="7" spans="2:15">
      <c r="B7" s="105"/>
      <c r="C7" s="105"/>
      <c r="D7" s="106"/>
      <c r="E7" s="104"/>
    </row>
    <row r="8" spans="2:15" ht="15.75">
      <c r="B8" s="126" t="s">
        <v>122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2:15"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2:15"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2:15" ht="12.75" customHeight="1">
      <c r="F11" s="17"/>
      <c r="G11" s="17"/>
      <c r="H11" s="17"/>
      <c r="I11" s="17"/>
      <c r="J11" s="17"/>
      <c r="K11" s="17"/>
      <c r="L11" s="17"/>
      <c r="M11" s="17"/>
      <c r="N11" s="17"/>
    </row>
    <row r="12" spans="2:15" s="108" customFormat="1" ht="63" customHeight="1">
      <c r="B12" s="110" t="s">
        <v>29</v>
      </c>
      <c r="C12" s="110" t="s">
        <v>18</v>
      </c>
      <c r="D12" s="110" t="s">
        <v>30</v>
      </c>
      <c r="E12" s="110" t="s">
        <v>31</v>
      </c>
      <c r="F12" s="29" t="s">
        <v>32</v>
      </c>
      <c r="G12" s="29" t="s">
        <v>9</v>
      </c>
      <c r="H12" s="29" t="s">
        <v>26</v>
      </c>
      <c r="I12" s="29" t="s">
        <v>10</v>
      </c>
      <c r="J12" s="29" t="s">
        <v>33</v>
      </c>
      <c r="K12" s="29" t="s">
        <v>34</v>
      </c>
      <c r="L12" s="29" t="s">
        <v>6</v>
      </c>
      <c r="M12" s="29" t="s">
        <v>7</v>
      </c>
      <c r="N12" s="111"/>
      <c r="O12" s="111"/>
    </row>
    <row r="13" spans="2:15" ht="15" customHeight="1">
      <c r="B13" s="112" t="s">
        <v>123</v>
      </c>
      <c r="C13" s="112" t="s">
        <v>11</v>
      </c>
      <c r="D13" s="113" t="s">
        <v>124</v>
      </c>
      <c r="E13" s="114" t="s">
        <v>125</v>
      </c>
      <c r="F13" s="115">
        <v>1000</v>
      </c>
      <c r="G13" s="115"/>
      <c r="H13" s="115"/>
      <c r="I13" s="115">
        <v>1000</v>
      </c>
      <c r="J13" s="115">
        <v>0</v>
      </c>
      <c r="K13" s="115">
        <v>0</v>
      </c>
      <c r="L13" s="116">
        <f>+J13-K13</f>
        <v>0</v>
      </c>
      <c r="M13" s="116">
        <f>+I13-J13</f>
        <v>1000</v>
      </c>
    </row>
    <row r="14" spans="2:15" ht="15" customHeight="1">
      <c r="B14" s="112" t="s">
        <v>126</v>
      </c>
      <c r="C14" s="112" t="s">
        <v>11</v>
      </c>
      <c r="D14" s="113" t="s">
        <v>127</v>
      </c>
      <c r="E14" s="114" t="s">
        <v>128</v>
      </c>
      <c r="F14" s="115">
        <v>92682524.379999995</v>
      </c>
      <c r="G14" s="115"/>
      <c r="H14" s="115"/>
      <c r="I14" s="115">
        <v>92682524.379999995</v>
      </c>
      <c r="J14" s="115">
        <v>81014923</v>
      </c>
      <c r="K14" s="115">
        <v>81014923</v>
      </c>
      <c r="L14" s="116">
        <f t="shared" ref="L14:L77" si="0">+J14-K14</f>
        <v>0</v>
      </c>
      <c r="M14" s="116">
        <f t="shared" ref="M14:M77" si="1">+I14-J14</f>
        <v>11667601.379999995</v>
      </c>
    </row>
    <row r="15" spans="2:15" ht="15" customHeight="1">
      <c r="B15" s="112" t="s">
        <v>126</v>
      </c>
      <c r="C15" s="112" t="s">
        <v>11</v>
      </c>
      <c r="D15" s="113" t="s">
        <v>124</v>
      </c>
      <c r="E15" s="114" t="s">
        <v>129</v>
      </c>
      <c r="F15" s="115">
        <v>344545228.99000001</v>
      </c>
      <c r="G15" s="115"/>
      <c r="H15" s="115"/>
      <c r="I15" s="115">
        <v>344545228.99000001</v>
      </c>
      <c r="J15" s="115">
        <v>442622036</v>
      </c>
      <c r="K15" s="115">
        <v>390121943</v>
      </c>
      <c r="L15" s="116">
        <f t="shared" si="0"/>
        <v>52500093</v>
      </c>
      <c r="M15" s="116">
        <f t="shared" si="1"/>
        <v>-98076807.00999999</v>
      </c>
    </row>
    <row r="16" spans="2:15" ht="15" customHeight="1">
      <c r="B16" s="112" t="s">
        <v>126</v>
      </c>
      <c r="C16" s="112" t="s">
        <v>11</v>
      </c>
      <c r="D16" s="113" t="s">
        <v>127</v>
      </c>
      <c r="E16" s="114" t="s">
        <v>130</v>
      </c>
      <c r="F16" s="115">
        <v>220283015.25999999</v>
      </c>
      <c r="G16" s="115"/>
      <c r="H16" s="115"/>
      <c r="I16" s="115">
        <v>220283015.25999999</v>
      </c>
      <c r="J16" s="115">
        <v>61162797</v>
      </c>
      <c r="K16" s="115">
        <v>61162797</v>
      </c>
      <c r="L16" s="116">
        <f t="shared" si="0"/>
        <v>0</v>
      </c>
      <c r="M16" s="116">
        <f t="shared" si="1"/>
        <v>159120218.25999999</v>
      </c>
    </row>
    <row r="17" spans="2:13" ht="15" customHeight="1">
      <c r="B17" s="112" t="s">
        <v>126</v>
      </c>
      <c r="C17" s="112" t="s">
        <v>11</v>
      </c>
      <c r="D17" s="113" t="s">
        <v>124</v>
      </c>
      <c r="E17" s="114" t="s">
        <v>131</v>
      </c>
      <c r="F17" s="115">
        <v>375629874.06999999</v>
      </c>
      <c r="G17" s="115"/>
      <c r="H17" s="115"/>
      <c r="I17" s="115">
        <v>375629874.06999999</v>
      </c>
      <c r="J17" s="115">
        <v>489709490</v>
      </c>
      <c r="K17" s="115">
        <v>431624283</v>
      </c>
      <c r="L17" s="116">
        <f t="shared" si="0"/>
        <v>58085207</v>
      </c>
      <c r="M17" s="116">
        <f t="shared" si="1"/>
        <v>-114079615.93000001</v>
      </c>
    </row>
    <row r="18" spans="2:13" ht="15" customHeight="1">
      <c r="B18" s="112" t="s">
        <v>126</v>
      </c>
      <c r="C18" s="112" t="s">
        <v>11</v>
      </c>
      <c r="D18" s="113" t="s">
        <v>127</v>
      </c>
      <c r="E18" s="114" t="s">
        <v>132</v>
      </c>
      <c r="F18" s="115">
        <v>240156804.72999999</v>
      </c>
      <c r="G18" s="115"/>
      <c r="H18" s="115"/>
      <c r="I18" s="115">
        <v>240156804.72999999</v>
      </c>
      <c r="J18" s="115">
        <v>67669473</v>
      </c>
      <c r="K18" s="115">
        <v>67669473</v>
      </c>
      <c r="L18" s="116">
        <f t="shared" si="0"/>
        <v>0</v>
      </c>
      <c r="M18" s="116">
        <f t="shared" si="1"/>
        <v>172487331.72999999</v>
      </c>
    </row>
    <row r="19" spans="2:13" ht="15" customHeight="1">
      <c r="B19" s="112" t="s">
        <v>126</v>
      </c>
      <c r="C19" s="112" t="s">
        <v>11</v>
      </c>
      <c r="D19" s="113" t="s">
        <v>124</v>
      </c>
      <c r="E19" s="114" t="s">
        <v>133</v>
      </c>
      <c r="F19" s="115">
        <v>4943313.43</v>
      </c>
      <c r="G19" s="115"/>
      <c r="H19" s="115"/>
      <c r="I19" s="115">
        <v>4943313.43</v>
      </c>
      <c r="J19" s="115">
        <v>9417487</v>
      </c>
      <c r="K19" s="115">
        <v>8300461</v>
      </c>
      <c r="L19" s="116">
        <f t="shared" si="0"/>
        <v>1117026</v>
      </c>
      <c r="M19" s="116">
        <f t="shared" si="1"/>
        <v>-4474173.57</v>
      </c>
    </row>
    <row r="20" spans="2:13" ht="15" customHeight="1">
      <c r="B20" s="112" t="s">
        <v>126</v>
      </c>
      <c r="C20" s="112" t="s">
        <v>11</v>
      </c>
      <c r="D20" s="113" t="s">
        <v>127</v>
      </c>
      <c r="E20" s="114" t="s">
        <v>133</v>
      </c>
      <c r="F20" s="115">
        <v>3160479.08</v>
      </c>
      <c r="G20" s="115"/>
      <c r="H20" s="115"/>
      <c r="I20" s="115">
        <v>3160479.08</v>
      </c>
      <c r="J20" s="115">
        <v>1301337</v>
      </c>
      <c r="K20" s="115">
        <v>1301337</v>
      </c>
      <c r="L20" s="116">
        <f t="shared" si="0"/>
        <v>0</v>
      </c>
      <c r="M20" s="116">
        <f t="shared" si="1"/>
        <v>1859142.08</v>
      </c>
    </row>
    <row r="21" spans="2:13" ht="15" customHeight="1">
      <c r="B21" s="112" t="s">
        <v>126</v>
      </c>
      <c r="C21" s="112" t="s">
        <v>11</v>
      </c>
      <c r="D21" s="113" t="s">
        <v>134</v>
      </c>
      <c r="E21" s="114" t="s">
        <v>135</v>
      </c>
      <c r="F21" s="115">
        <v>267730.89</v>
      </c>
      <c r="G21" s="115"/>
      <c r="H21" s="115"/>
      <c r="I21" s="115">
        <v>267730.89</v>
      </c>
      <c r="J21" s="115">
        <v>227407.38000000003</v>
      </c>
      <c r="K21" s="115">
        <v>227407.38000000003</v>
      </c>
      <c r="L21" s="116">
        <f t="shared" si="0"/>
        <v>0</v>
      </c>
      <c r="M21" s="116">
        <f t="shared" si="1"/>
        <v>40323.50999999998</v>
      </c>
    </row>
    <row r="22" spans="2:13" ht="15" customHeight="1">
      <c r="B22" s="112" t="s">
        <v>123</v>
      </c>
      <c r="C22" s="112" t="s">
        <v>11</v>
      </c>
      <c r="D22" s="113" t="s">
        <v>136</v>
      </c>
      <c r="E22" s="114" t="s">
        <v>137</v>
      </c>
      <c r="F22" s="115">
        <v>8977251</v>
      </c>
      <c r="G22" s="115"/>
      <c r="H22" s="115"/>
      <c r="I22" s="115">
        <v>8977251</v>
      </c>
      <c r="J22" s="115">
        <v>12603535</v>
      </c>
      <c r="K22" s="115">
        <v>7896641</v>
      </c>
      <c r="L22" s="116">
        <f t="shared" si="0"/>
        <v>4706894</v>
      </c>
      <c r="M22" s="116">
        <f t="shared" si="1"/>
        <v>-3626284</v>
      </c>
    </row>
    <row r="23" spans="2:13" ht="15" customHeight="1">
      <c r="B23" s="112" t="s">
        <v>123</v>
      </c>
      <c r="C23" s="112" t="s">
        <v>11</v>
      </c>
      <c r="D23" s="113" t="s">
        <v>124</v>
      </c>
      <c r="E23" s="114" t="s">
        <v>138</v>
      </c>
      <c r="F23" s="115">
        <v>21000000</v>
      </c>
      <c r="G23" s="115"/>
      <c r="H23" s="115"/>
      <c r="I23" s="115">
        <v>21000000</v>
      </c>
      <c r="J23" s="115">
        <v>21040849.879999999</v>
      </c>
      <c r="K23" s="115">
        <v>20038768.879999999</v>
      </c>
      <c r="L23" s="116">
        <f t="shared" si="0"/>
        <v>1002081</v>
      </c>
      <c r="M23" s="116">
        <f t="shared" si="1"/>
        <v>-40849.879999998957</v>
      </c>
    </row>
    <row r="24" spans="2:13" ht="15" customHeight="1">
      <c r="B24" s="112" t="s">
        <v>123</v>
      </c>
      <c r="C24" s="112" t="s">
        <v>11</v>
      </c>
      <c r="D24" s="113" t="s">
        <v>139</v>
      </c>
      <c r="E24" s="114" t="s">
        <v>140</v>
      </c>
      <c r="F24" s="115">
        <v>0</v>
      </c>
      <c r="G24" s="115"/>
      <c r="H24" s="115"/>
      <c r="I24" s="115">
        <v>0</v>
      </c>
      <c r="J24" s="115">
        <v>0</v>
      </c>
      <c r="K24" s="115">
        <v>0</v>
      </c>
      <c r="L24" s="116">
        <f t="shared" si="0"/>
        <v>0</v>
      </c>
      <c r="M24" s="116">
        <f t="shared" si="1"/>
        <v>0</v>
      </c>
    </row>
    <row r="25" spans="2:13" ht="15" customHeight="1">
      <c r="B25" s="112" t="s">
        <v>141</v>
      </c>
      <c r="C25" s="112" t="s">
        <v>11</v>
      </c>
      <c r="D25" s="113" t="s">
        <v>142</v>
      </c>
      <c r="E25" s="114" t="s">
        <v>143</v>
      </c>
      <c r="F25" s="115">
        <v>0</v>
      </c>
      <c r="G25" s="115"/>
      <c r="H25" s="115"/>
      <c r="I25" s="115">
        <v>0</v>
      </c>
      <c r="J25" s="115">
        <v>0</v>
      </c>
      <c r="K25" s="115">
        <v>0</v>
      </c>
      <c r="L25" s="116">
        <f t="shared" si="0"/>
        <v>0</v>
      </c>
      <c r="M25" s="116">
        <f t="shared" si="1"/>
        <v>0</v>
      </c>
    </row>
    <row r="26" spans="2:13" ht="15" customHeight="1">
      <c r="B26" s="112" t="s">
        <v>144</v>
      </c>
      <c r="C26" s="112" t="s">
        <v>11</v>
      </c>
      <c r="D26" s="113" t="s">
        <v>145</v>
      </c>
      <c r="E26" s="114" t="s">
        <v>146</v>
      </c>
      <c r="F26" s="115">
        <v>0</v>
      </c>
      <c r="G26" s="115"/>
      <c r="H26" s="115"/>
      <c r="I26" s="115">
        <v>0</v>
      </c>
      <c r="J26" s="115">
        <v>0</v>
      </c>
      <c r="K26" s="115">
        <v>0</v>
      </c>
      <c r="L26" s="116">
        <f t="shared" si="0"/>
        <v>0</v>
      </c>
      <c r="M26" s="116">
        <f t="shared" si="1"/>
        <v>0</v>
      </c>
    </row>
    <row r="27" spans="2:13" ht="15" customHeight="1">
      <c r="B27" s="112" t="s">
        <v>147</v>
      </c>
      <c r="C27" s="112" t="s">
        <v>11</v>
      </c>
      <c r="D27" s="113" t="s">
        <v>148</v>
      </c>
      <c r="E27" s="114" t="s">
        <v>149</v>
      </c>
      <c r="F27" s="115">
        <v>0</v>
      </c>
      <c r="G27" s="115"/>
      <c r="H27" s="115"/>
      <c r="I27" s="115">
        <v>0</v>
      </c>
      <c r="J27" s="115">
        <v>0</v>
      </c>
      <c r="K27" s="115">
        <v>0</v>
      </c>
      <c r="L27" s="116">
        <f t="shared" si="0"/>
        <v>0</v>
      </c>
      <c r="M27" s="116">
        <f t="shared" si="1"/>
        <v>0</v>
      </c>
    </row>
    <row r="28" spans="2:13" ht="15" customHeight="1">
      <c r="B28" s="112" t="s">
        <v>150</v>
      </c>
      <c r="C28" s="112" t="s">
        <v>11</v>
      </c>
      <c r="D28" s="113" t="s">
        <v>151</v>
      </c>
      <c r="E28" s="114" t="s">
        <v>152</v>
      </c>
      <c r="F28" s="115">
        <v>1000</v>
      </c>
      <c r="G28" s="115">
        <v>613916516</v>
      </c>
      <c r="H28" s="115"/>
      <c r="I28" s="115">
        <v>613917516</v>
      </c>
      <c r="J28" s="115">
        <v>613916516</v>
      </c>
      <c r="K28" s="115">
        <v>613916515.27999997</v>
      </c>
      <c r="L28" s="116">
        <f t="shared" si="0"/>
        <v>0.72000002861022949</v>
      </c>
      <c r="M28" s="116">
        <f t="shared" si="1"/>
        <v>1000</v>
      </c>
    </row>
    <row r="29" spans="2:13" ht="15" customHeight="1">
      <c r="B29" s="112" t="s">
        <v>150</v>
      </c>
      <c r="C29" s="112" t="s">
        <v>11</v>
      </c>
      <c r="D29" s="113" t="s">
        <v>151</v>
      </c>
      <c r="E29" s="114" t="s">
        <v>153</v>
      </c>
      <c r="F29" s="115">
        <v>0</v>
      </c>
      <c r="G29" s="115"/>
      <c r="H29" s="115"/>
      <c r="I29" s="115">
        <v>0</v>
      </c>
      <c r="J29" s="115">
        <v>0</v>
      </c>
      <c r="K29" s="115">
        <v>0</v>
      </c>
      <c r="L29" s="116">
        <f t="shared" si="0"/>
        <v>0</v>
      </c>
      <c r="M29" s="116">
        <f t="shared" si="1"/>
        <v>0</v>
      </c>
    </row>
    <row r="30" spans="2:13" ht="15" customHeight="1">
      <c r="B30" s="112" t="s">
        <v>123</v>
      </c>
      <c r="C30" s="112" t="s">
        <v>11</v>
      </c>
      <c r="D30" s="113" t="s">
        <v>151</v>
      </c>
      <c r="E30" s="114" t="s">
        <v>154</v>
      </c>
      <c r="F30" s="115">
        <v>0</v>
      </c>
      <c r="G30" s="115"/>
      <c r="H30" s="115"/>
      <c r="I30" s="115">
        <v>0</v>
      </c>
      <c r="J30" s="115">
        <v>0</v>
      </c>
      <c r="K30" s="115">
        <v>0</v>
      </c>
      <c r="L30" s="116">
        <f t="shared" si="0"/>
        <v>0</v>
      </c>
      <c r="M30" s="116">
        <f t="shared" si="1"/>
        <v>0</v>
      </c>
    </row>
    <row r="31" spans="2:13" ht="15" customHeight="1">
      <c r="B31" s="112" t="s">
        <v>155</v>
      </c>
      <c r="C31" s="112" t="s">
        <v>11</v>
      </c>
      <c r="D31" s="113" t="s">
        <v>156</v>
      </c>
      <c r="E31" s="114" t="s">
        <v>157</v>
      </c>
      <c r="F31" s="115">
        <v>0</v>
      </c>
      <c r="G31" s="115"/>
      <c r="H31" s="115"/>
      <c r="I31" s="115">
        <v>0</v>
      </c>
      <c r="J31" s="115">
        <v>0</v>
      </c>
      <c r="K31" s="115">
        <v>0</v>
      </c>
      <c r="L31" s="116">
        <f t="shared" si="0"/>
        <v>0</v>
      </c>
      <c r="M31" s="116">
        <f t="shared" si="1"/>
        <v>0</v>
      </c>
    </row>
    <row r="32" spans="2:13" ht="15" customHeight="1">
      <c r="B32" s="112" t="s">
        <v>123</v>
      </c>
      <c r="C32" s="112" t="s">
        <v>11</v>
      </c>
      <c r="D32" s="113" t="s">
        <v>124</v>
      </c>
      <c r="E32" s="114" t="s">
        <v>158</v>
      </c>
      <c r="F32" s="115">
        <v>292629152.93000001</v>
      </c>
      <c r="G32" s="115"/>
      <c r="H32" s="115"/>
      <c r="I32" s="115">
        <v>292629152.93000001</v>
      </c>
      <c r="J32" s="115">
        <v>302895474</v>
      </c>
      <c r="K32" s="115">
        <v>299959949</v>
      </c>
      <c r="L32" s="116">
        <f t="shared" si="0"/>
        <v>2935525</v>
      </c>
      <c r="M32" s="116">
        <f t="shared" si="1"/>
        <v>-10266321.069999993</v>
      </c>
    </row>
    <row r="33" spans="2:13" ht="15" customHeight="1">
      <c r="B33" s="112" t="s">
        <v>123</v>
      </c>
      <c r="C33" s="112" t="s">
        <v>11</v>
      </c>
      <c r="D33" s="113" t="s">
        <v>124</v>
      </c>
      <c r="E33" s="114" t="s">
        <v>159</v>
      </c>
      <c r="F33" s="115">
        <v>3000000</v>
      </c>
      <c r="G33" s="115"/>
      <c r="H33" s="115"/>
      <c r="I33" s="115">
        <v>3000000</v>
      </c>
      <c r="J33" s="115">
        <v>0</v>
      </c>
      <c r="K33" s="115">
        <v>0</v>
      </c>
      <c r="L33" s="116">
        <f t="shared" si="0"/>
        <v>0</v>
      </c>
      <c r="M33" s="116">
        <f t="shared" si="1"/>
        <v>3000000</v>
      </c>
    </row>
    <row r="34" spans="2:13" ht="15" customHeight="1">
      <c r="B34" s="112" t="s">
        <v>123</v>
      </c>
      <c r="C34" s="112" t="s">
        <v>11</v>
      </c>
      <c r="D34" s="113" t="s">
        <v>124</v>
      </c>
      <c r="E34" s="114" t="s">
        <v>160</v>
      </c>
      <c r="F34" s="115">
        <v>3000000</v>
      </c>
      <c r="G34" s="115"/>
      <c r="H34" s="115"/>
      <c r="I34" s="115">
        <v>3000000</v>
      </c>
      <c r="J34" s="115">
        <v>0</v>
      </c>
      <c r="K34" s="115">
        <v>0</v>
      </c>
      <c r="L34" s="116">
        <f t="shared" si="0"/>
        <v>0</v>
      </c>
      <c r="M34" s="116">
        <f t="shared" si="1"/>
        <v>3000000</v>
      </c>
    </row>
    <row r="35" spans="2:13" ht="15" customHeight="1">
      <c r="B35" s="112" t="s">
        <v>123</v>
      </c>
      <c r="C35" s="112" t="s">
        <v>11</v>
      </c>
      <c r="D35" s="113" t="s">
        <v>124</v>
      </c>
      <c r="E35" s="114" t="s">
        <v>161</v>
      </c>
      <c r="F35" s="115">
        <v>3000000</v>
      </c>
      <c r="G35" s="115"/>
      <c r="H35" s="115"/>
      <c r="I35" s="115">
        <v>3000000</v>
      </c>
      <c r="J35" s="115">
        <v>0</v>
      </c>
      <c r="K35" s="115">
        <v>0</v>
      </c>
      <c r="L35" s="116">
        <f t="shared" si="0"/>
        <v>0</v>
      </c>
      <c r="M35" s="116">
        <f t="shared" si="1"/>
        <v>3000000</v>
      </c>
    </row>
    <row r="36" spans="2:13" ht="15" customHeight="1">
      <c r="B36" s="112" t="s">
        <v>123</v>
      </c>
      <c r="C36" s="112" t="s">
        <v>11</v>
      </c>
      <c r="D36" s="113" t="s">
        <v>124</v>
      </c>
      <c r="E36" s="114" t="s">
        <v>162</v>
      </c>
      <c r="F36" s="115">
        <v>3000000</v>
      </c>
      <c r="G36" s="115"/>
      <c r="H36" s="115"/>
      <c r="I36" s="115">
        <v>3000000</v>
      </c>
      <c r="J36" s="115">
        <v>29613464</v>
      </c>
      <c r="K36" s="115">
        <v>27285202</v>
      </c>
      <c r="L36" s="116">
        <f t="shared" si="0"/>
        <v>2328262</v>
      </c>
      <c r="M36" s="116">
        <f t="shared" si="1"/>
        <v>-26613464</v>
      </c>
    </row>
    <row r="37" spans="2:13" ht="15" customHeight="1">
      <c r="B37" s="112" t="s">
        <v>123</v>
      </c>
      <c r="C37" s="112" t="s">
        <v>11</v>
      </c>
      <c r="D37" s="113" t="s">
        <v>124</v>
      </c>
      <c r="E37" s="114" t="s">
        <v>163</v>
      </c>
      <c r="F37" s="115">
        <v>14000000</v>
      </c>
      <c r="G37" s="115"/>
      <c r="H37" s="115"/>
      <c r="I37" s="115">
        <v>14000000</v>
      </c>
      <c r="J37" s="115">
        <v>11417444</v>
      </c>
      <c r="K37" s="115">
        <v>11818912</v>
      </c>
      <c r="L37" s="116">
        <f t="shared" si="0"/>
        <v>-401468</v>
      </c>
      <c r="M37" s="116">
        <f t="shared" si="1"/>
        <v>2582556</v>
      </c>
    </row>
    <row r="38" spans="2:13" ht="15" customHeight="1">
      <c r="B38" s="112" t="s">
        <v>126</v>
      </c>
      <c r="C38" s="112" t="s">
        <v>12</v>
      </c>
      <c r="D38" s="113" t="s">
        <v>127</v>
      </c>
      <c r="E38" s="114" t="s">
        <v>164</v>
      </c>
      <c r="F38" s="115">
        <v>47530024.049999997</v>
      </c>
      <c r="G38" s="115"/>
      <c r="H38" s="115"/>
      <c r="I38" s="115">
        <v>47530024.049999997</v>
      </c>
      <c r="J38" s="115">
        <v>41519363</v>
      </c>
      <c r="K38" s="115">
        <v>41519363</v>
      </c>
      <c r="L38" s="116">
        <f t="shared" si="0"/>
        <v>0</v>
      </c>
      <c r="M38" s="116">
        <f t="shared" si="1"/>
        <v>6010661.049999997</v>
      </c>
    </row>
    <row r="39" spans="2:13" ht="15" customHeight="1">
      <c r="B39" s="112" t="s">
        <v>126</v>
      </c>
      <c r="C39" s="112" t="s">
        <v>12</v>
      </c>
      <c r="D39" s="113" t="s">
        <v>124</v>
      </c>
      <c r="E39" s="114" t="s">
        <v>129</v>
      </c>
      <c r="F39" s="115">
        <v>316263161.39999998</v>
      </c>
      <c r="G39" s="115"/>
      <c r="H39" s="115"/>
      <c r="I39" s="115">
        <v>316263161.39999998</v>
      </c>
      <c r="J39" s="115">
        <v>373819160</v>
      </c>
      <c r="K39" s="115">
        <v>326060331</v>
      </c>
      <c r="L39" s="116">
        <f t="shared" si="0"/>
        <v>47758829</v>
      </c>
      <c r="M39" s="116">
        <f t="shared" si="1"/>
        <v>-57555998.600000024</v>
      </c>
    </row>
    <row r="40" spans="2:13" ht="15" customHeight="1">
      <c r="B40" s="112" t="s">
        <v>126</v>
      </c>
      <c r="C40" s="112" t="s">
        <v>12</v>
      </c>
      <c r="D40" s="113" t="s">
        <v>127</v>
      </c>
      <c r="E40" s="114" t="s">
        <v>165</v>
      </c>
      <c r="F40" s="115">
        <v>135541354.88</v>
      </c>
      <c r="G40" s="115"/>
      <c r="H40" s="115"/>
      <c r="I40" s="115">
        <v>135541354.88</v>
      </c>
      <c r="J40" s="115">
        <v>49470650</v>
      </c>
      <c r="K40" s="115">
        <v>49470650</v>
      </c>
      <c r="L40" s="116">
        <f t="shared" si="0"/>
        <v>0</v>
      </c>
      <c r="M40" s="116">
        <f t="shared" si="1"/>
        <v>86070704.879999995</v>
      </c>
    </row>
    <row r="41" spans="2:13" ht="15" customHeight="1">
      <c r="B41" s="112" t="s">
        <v>126</v>
      </c>
      <c r="C41" s="112" t="s">
        <v>12</v>
      </c>
      <c r="D41" s="113" t="s">
        <v>124</v>
      </c>
      <c r="E41" s="114" t="s">
        <v>131</v>
      </c>
      <c r="F41" s="115">
        <v>64976091.950000003</v>
      </c>
      <c r="G41" s="115"/>
      <c r="H41" s="115"/>
      <c r="I41" s="115">
        <v>64976091.950000003</v>
      </c>
      <c r="J41" s="115">
        <v>74763833</v>
      </c>
      <c r="K41" s="115">
        <v>65212067</v>
      </c>
      <c r="L41" s="116">
        <f t="shared" si="0"/>
        <v>9551766</v>
      </c>
      <c r="M41" s="116">
        <f t="shared" si="1"/>
        <v>-9787741.049999997</v>
      </c>
    </row>
    <row r="42" spans="2:13" ht="15" customHeight="1">
      <c r="B42" s="112" t="s">
        <v>126</v>
      </c>
      <c r="C42" s="112" t="s">
        <v>12</v>
      </c>
      <c r="D42" s="113" t="s">
        <v>127</v>
      </c>
      <c r="E42" s="114" t="s">
        <v>166</v>
      </c>
      <c r="F42" s="115">
        <v>27846896.550000001</v>
      </c>
      <c r="G42" s="115"/>
      <c r="H42" s="115"/>
      <c r="I42" s="115">
        <v>27846896.550000001</v>
      </c>
      <c r="J42" s="115">
        <v>9894128</v>
      </c>
      <c r="K42" s="115">
        <v>9894128</v>
      </c>
      <c r="L42" s="116">
        <f t="shared" si="0"/>
        <v>0</v>
      </c>
      <c r="M42" s="116">
        <f t="shared" si="1"/>
        <v>17952768.550000001</v>
      </c>
    </row>
    <row r="43" spans="2:13" ht="15" customHeight="1">
      <c r="B43" s="112" t="s">
        <v>126</v>
      </c>
      <c r="C43" s="112" t="s">
        <v>12</v>
      </c>
      <c r="D43" s="113" t="s">
        <v>124</v>
      </c>
      <c r="E43" s="114" t="s">
        <v>133</v>
      </c>
      <c r="F43" s="115">
        <v>43931596.490000002</v>
      </c>
      <c r="G43" s="115"/>
      <c r="H43" s="115"/>
      <c r="I43" s="115">
        <v>43931596.490000002</v>
      </c>
      <c r="J43" s="115">
        <v>49842554</v>
      </c>
      <c r="K43" s="115">
        <v>43474710</v>
      </c>
      <c r="L43" s="116">
        <f t="shared" si="0"/>
        <v>6367844</v>
      </c>
      <c r="M43" s="116">
        <f t="shared" si="1"/>
        <v>-5910957.5099999979</v>
      </c>
    </row>
    <row r="44" spans="2:13" ht="15" customHeight="1">
      <c r="B44" s="112" t="s">
        <v>126</v>
      </c>
      <c r="C44" s="112" t="s">
        <v>12</v>
      </c>
      <c r="D44" s="113" t="s">
        <v>127</v>
      </c>
      <c r="E44" s="114" t="s">
        <v>167</v>
      </c>
      <c r="F44" s="115">
        <v>18827827.07</v>
      </c>
      <c r="G44" s="115"/>
      <c r="H44" s="115"/>
      <c r="I44" s="115">
        <v>18827827.07</v>
      </c>
      <c r="J44" s="115">
        <v>6596087</v>
      </c>
      <c r="K44" s="115">
        <v>6596087</v>
      </c>
      <c r="L44" s="116">
        <f t="shared" si="0"/>
        <v>0</v>
      </c>
      <c r="M44" s="116">
        <f t="shared" si="1"/>
        <v>12231740.07</v>
      </c>
    </row>
    <row r="45" spans="2:13" ht="15" customHeight="1">
      <c r="B45" s="112" t="s">
        <v>126</v>
      </c>
      <c r="C45" s="112" t="s">
        <v>12</v>
      </c>
      <c r="D45" s="113" t="s">
        <v>134</v>
      </c>
      <c r="E45" s="114" t="s">
        <v>135</v>
      </c>
      <c r="F45" s="115">
        <v>7429167</v>
      </c>
      <c r="G45" s="115"/>
      <c r="H45" s="115"/>
      <c r="I45" s="115">
        <v>7429167</v>
      </c>
      <c r="J45" s="115">
        <v>49798.35</v>
      </c>
      <c r="K45" s="115">
        <v>49798.35</v>
      </c>
      <c r="L45" s="116">
        <f t="shared" si="0"/>
        <v>0</v>
      </c>
      <c r="M45" s="116">
        <f t="shared" si="1"/>
        <v>7379368.6500000004</v>
      </c>
    </row>
    <row r="46" spans="2:13" ht="15" customHeight="1">
      <c r="B46" s="112" t="s">
        <v>123</v>
      </c>
      <c r="C46" s="112" t="s">
        <v>12</v>
      </c>
      <c r="D46" s="113" t="s">
        <v>136</v>
      </c>
      <c r="E46" s="114" t="s">
        <v>137</v>
      </c>
      <c r="F46" s="115">
        <v>6000000</v>
      </c>
      <c r="G46" s="115"/>
      <c r="H46" s="115"/>
      <c r="I46" s="115">
        <v>6000000</v>
      </c>
      <c r="J46" s="115">
        <v>12634913</v>
      </c>
      <c r="K46" s="115">
        <v>4539241</v>
      </c>
      <c r="L46" s="116">
        <f t="shared" si="0"/>
        <v>8095672</v>
      </c>
      <c r="M46" s="116">
        <f t="shared" si="1"/>
        <v>-6634913</v>
      </c>
    </row>
    <row r="47" spans="2:13" ht="15" customHeight="1">
      <c r="B47" s="112" t="s">
        <v>123</v>
      </c>
      <c r="C47" s="112" t="s">
        <v>12</v>
      </c>
      <c r="D47" s="113" t="s">
        <v>124</v>
      </c>
      <c r="E47" s="114" t="s">
        <v>138</v>
      </c>
      <c r="F47" s="115">
        <v>87000</v>
      </c>
      <c r="G47" s="115"/>
      <c r="H47" s="115"/>
      <c r="I47" s="115">
        <v>87000</v>
      </c>
      <c r="J47" s="115">
        <v>0</v>
      </c>
      <c r="K47" s="115">
        <v>0</v>
      </c>
      <c r="L47" s="116">
        <f t="shared" si="0"/>
        <v>0</v>
      </c>
      <c r="M47" s="116">
        <f t="shared" si="1"/>
        <v>87000</v>
      </c>
    </row>
    <row r="48" spans="2:13" ht="15" customHeight="1">
      <c r="B48" s="112" t="s">
        <v>123</v>
      </c>
      <c r="C48" s="112" t="s">
        <v>12</v>
      </c>
      <c r="D48" s="113" t="s">
        <v>139</v>
      </c>
      <c r="E48" s="114" t="s">
        <v>140</v>
      </c>
      <c r="F48" s="115">
        <v>0</v>
      </c>
      <c r="G48" s="115"/>
      <c r="H48" s="115"/>
      <c r="I48" s="115">
        <v>0</v>
      </c>
      <c r="J48" s="115">
        <v>0</v>
      </c>
      <c r="K48" s="115">
        <v>0</v>
      </c>
      <c r="L48" s="116">
        <f t="shared" si="0"/>
        <v>0</v>
      </c>
      <c r="M48" s="116">
        <f t="shared" si="1"/>
        <v>0</v>
      </c>
    </row>
    <row r="49" spans="2:13" ht="15" customHeight="1">
      <c r="B49" s="112" t="s">
        <v>141</v>
      </c>
      <c r="C49" s="112" t="s">
        <v>12</v>
      </c>
      <c r="D49" s="113" t="s">
        <v>142</v>
      </c>
      <c r="E49" s="114" t="s">
        <v>143</v>
      </c>
      <c r="F49" s="115">
        <v>86000000</v>
      </c>
      <c r="G49" s="115"/>
      <c r="H49" s="115"/>
      <c r="I49" s="115">
        <v>86000000</v>
      </c>
      <c r="J49" s="115">
        <v>0</v>
      </c>
      <c r="K49" s="115">
        <v>0</v>
      </c>
      <c r="L49" s="116">
        <f t="shared" si="0"/>
        <v>0</v>
      </c>
      <c r="M49" s="116">
        <f t="shared" si="1"/>
        <v>86000000</v>
      </c>
    </row>
    <row r="50" spans="2:13" ht="15" customHeight="1">
      <c r="B50" s="112" t="s">
        <v>144</v>
      </c>
      <c r="C50" s="112" t="s">
        <v>12</v>
      </c>
      <c r="D50" s="113" t="s">
        <v>145</v>
      </c>
      <c r="E50" s="114" t="s">
        <v>146</v>
      </c>
      <c r="F50" s="115">
        <v>0</v>
      </c>
      <c r="G50" s="115"/>
      <c r="H50" s="115"/>
      <c r="I50" s="115">
        <v>0</v>
      </c>
      <c r="J50" s="115">
        <v>0</v>
      </c>
      <c r="K50" s="115">
        <v>0</v>
      </c>
      <c r="L50" s="116">
        <f t="shared" si="0"/>
        <v>0</v>
      </c>
      <c r="M50" s="116">
        <f t="shared" si="1"/>
        <v>0</v>
      </c>
    </row>
    <row r="51" spans="2:13" ht="15" customHeight="1">
      <c r="B51" s="112" t="s">
        <v>147</v>
      </c>
      <c r="C51" s="112" t="s">
        <v>12</v>
      </c>
      <c r="D51" s="113" t="s">
        <v>148</v>
      </c>
      <c r="E51" s="114" t="s">
        <v>149</v>
      </c>
      <c r="F51" s="115">
        <v>0</v>
      </c>
      <c r="G51" s="115"/>
      <c r="H51" s="115"/>
      <c r="I51" s="115">
        <v>0</v>
      </c>
      <c r="J51" s="115">
        <v>0</v>
      </c>
      <c r="K51" s="115">
        <v>0</v>
      </c>
      <c r="L51" s="116">
        <f t="shared" si="0"/>
        <v>0</v>
      </c>
      <c r="M51" s="116">
        <f t="shared" si="1"/>
        <v>0</v>
      </c>
    </row>
    <row r="52" spans="2:13" ht="15" customHeight="1">
      <c r="B52" s="112" t="s">
        <v>150</v>
      </c>
      <c r="C52" s="112" t="s">
        <v>12</v>
      </c>
      <c r="D52" s="113" t="s">
        <v>151</v>
      </c>
      <c r="E52" s="114" t="s">
        <v>152</v>
      </c>
      <c r="F52" s="115">
        <v>1000</v>
      </c>
      <c r="G52" s="115">
        <v>3730289426</v>
      </c>
      <c r="H52" s="115"/>
      <c r="I52" s="115">
        <v>3730290426</v>
      </c>
      <c r="J52" s="115">
        <v>3730289426</v>
      </c>
      <c r="K52" s="115">
        <v>3730289426</v>
      </c>
      <c r="L52" s="116">
        <f t="shared" si="0"/>
        <v>0</v>
      </c>
      <c r="M52" s="116">
        <f t="shared" si="1"/>
        <v>1000</v>
      </c>
    </row>
    <row r="53" spans="2:13" ht="15" customHeight="1">
      <c r="B53" s="112" t="s">
        <v>150</v>
      </c>
      <c r="C53" s="112" t="s">
        <v>12</v>
      </c>
      <c r="D53" s="113" t="s">
        <v>151</v>
      </c>
      <c r="E53" s="114" t="s">
        <v>153</v>
      </c>
      <c r="F53" s="115">
        <v>0</v>
      </c>
      <c r="G53" s="115"/>
      <c r="H53" s="115"/>
      <c r="I53" s="115">
        <v>0</v>
      </c>
      <c r="J53" s="115">
        <v>0</v>
      </c>
      <c r="K53" s="115">
        <v>0</v>
      </c>
      <c r="L53" s="116">
        <f t="shared" si="0"/>
        <v>0</v>
      </c>
      <c r="M53" s="116">
        <f t="shared" si="1"/>
        <v>0</v>
      </c>
    </row>
    <row r="54" spans="2:13" ht="15" customHeight="1">
      <c r="B54" s="112" t="s">
        <v>123</v>
      </c>
      <c r="C54" s="112" t="s">
        <v>12</v>
      </c>
      <c r="D54" s="113" t="s">
        <v>151</v>
      </c>
      <c r="E54" s="114" t="s">
        <v>154</v>
      </c>
      <c r="F54" s="115">
        <v>0</v>
      </c>
      <c r="G54" s="115"/>
      <c r="H54" s="115"/>
      <c r="I54" s="115">
        <v>0</v>
      </c>
      <c r="J54" s="115">
        <v>0</v>
      </c>
      <c r="K54" s="115">
        <v>0</v>
      </c>
      <c r="L54" s="116">
        <f t="shared" si="0"/>
        <v>0</v>
      </c>
      <c r="M54" s="116">
        <f t="shared" si="1"/>
        <v>0</v>
      </c>
    </row>
    <row r="55" spans="2:13" ht="15" customHeight="1">
      <c r="B55" s="112" t="s">
        <v>155</v>
      </c>
      <c r="C55" s="112" t="s">
        <v>12</v>
      </c>
      <c r="D55" s="113" t="s">
        <v>156</v>
      </c>
      <c r="E55" s="114" t="s">
        <v>157</v>
      </c>
      <c r="F55" s="115">
        <v>0</v>
      </c>
      <c r="G55" s="115"/>
      <c r="H55" s="115"/>
      <c r="I55" s="115">
        <v>0</v>
      </c>
      <c r="J55" s="115">
        <v>0</v>
      </c>
      <c r="K55" s="115">
        <v>0</v>
      </c>
      <c r="L55" s="116">
        <f t="shared" si="0"/>
        <v>0</v>
      </c>
      <c r="M55" s="116">
        <f t="shared" si="1"/>
        <v>0</v>
      </c>
    </row>
    <row r="56" spans="2:13" ht="15" customHeight="1">
      <c r="B56" s="112" t="s">
        <v>123</v>
      </c>
      <c r="C56" s="112" t="s">
        <v>12</v>
      </c>
      <c r="D56" s="113" t="s">
        <v>124</v>
      </c>
      <c r="E56" s="114" t="s">
        <v>158</v>
      </c>
      <c r="F56" s="115">
        <v>152808907.27000001</v>
      </c>
      <c r="G56" s="115"/>
      <c r="H56" s="115"/>
      <c r="I56" s="115">
        <v>152808907.27000001</v>
      </c>
      <c r="J56" s="115">
        <v>157551445</v>
      </c>
      <c r="K56" s="115">
        <v>155787437</v>
      </c>
      <c r="L56" s="116">
        <f t="shared" si="0"/>
        <v>1764008</v>
      </c>
      <c r="M56" s="116">
        <f t="shared" si="1"/>
        <v>-4742537.7299999893</v>
      </c>
    </row>
    <row r="57" spans="2:13" ht="15" customHeight="1">
      <c r="B57" s="112" t="s">
        <v>123</v>
      </c>
      <c r="C57" s="112" t="s">
        <v>12</v>
      </c>
      <c r="D57" s="113" t="s">
        <v>124</v>
      </c>
      <c r="E57" s="114" t="s">
        <v>163</v>
      </c>
      <c r="F57" s="115">
        <v>8121127</v>
      </c>
      <c r="G57" s="115"/>
      <c r="H57" s="115"/>
      <c r="I57" s="115">
        <v>8121127</v>
      </c>
      <c r="J57" s="115">
        <v>4878535</v>
      </c>
      <c r="K57" s="115">
        <v>5215884</v>
      </c>
      <c r="L57" s="116">
        <f t="shared" si="0"/>
        <v>-337349</v>
      </c>
      <c r="M57" s="116">
        <f t="shared" si="1"/>
        <v>3242592</v>
      </c>
    </row>
    <row r="58" spans="2:13" ht="15" customHeight="1">
      <c r="B58" s="112" t="s">
        <v>123</v>
      </c>
      <c r="C58" s="112" t="s">
        <v>13</v>
      </c>
      <c r="D58" s="113" t="s">
        <v>168</v>
      </c>
      <c r="E58" s="114" t="s">
        <v>169</v>
      </c>
      <c r="F58" s="115">
        <v>17972539.079999998</v>
      </c>
      <c r="G58" s="115"/>
      <c r="H58" s="115"/>
      <c r="I58" s="115">
        <v>17972539.079999998</v>
      </c>
      <c r="J58" s="115">
        <v>159876254</v>
      </c>
      <c r="K58" s="115">
        <v>145153055</v>
      </c>
      <c r="L58" s="116">
        <f t="shared" si="0"/>
        <v>14723199</v>
      </c>
      <c r="M58" s="116">
        <f t="shared" si="1"/>
        <v>-141903714.92000002</v>
      </c>
    </row>
    <row r="59" spans="2:13" ht="15" customHeight="1">
      <c r="B59" s="112" t="s">
        <v>150</v>
      </c>
      <c r="C59" s="112" t="s">
        <v>13</v>
      </c>
      <c r="D59" s="113" t="s">
        <v>127</v>
      </c>
      <c r="E59" s="114" t="s">
        <v>170</v>
      </c>
      <c r="F59" s="115">
        <v>24287214.969999999</v>
      </c>
      <c r="G59" s="115"/>
      <c r="H59" s="115"/>
      <c r="I59" s="115">
        <v>24287214.969999999</v>
      </c>
      <c r="J59" s="115">
        <v>38769824</v>
      </c>
      <c r="K59" s="115">
        <v>38769824</v>
      </c>
      <c r="L59" s="116">
        <f t="shared" si="0"/>
        <v>0</v>
      </c>
      <c r="M59" s="116">
        <f t="shared" si="1"/>
        <v>-14482609.030000001</v>
      </c>
    </row>
    <row r="60" spans="2:13" ht="15" customHeight="1">
      <c r="B60" s="112" t="s">
        <v>123</v>
      </c>
      <c r="C60" s="112" t="s">
        <v>13</v>
      </c>
      <c r="D60" s="113" t="s">
        <v>168</v>
      </c>
      <c r="E60" s="114" t="s">
        <v>171</v>
      </c>
      <c r="F60" s="115">
        <v>143949186.44999999</v>
      </c>
      <c r="G60" s="115"/>
      <c r="H60" s="115"/>
      <c r="I60" s="115">
        <v>143949186.44999999</v>
      </c>
      <c r="J60" s="115">
        <v>219829855</v>
      </c>
      <c r="K60" s="115">
        <v>199585453</v>
      </c>
      <c r="L60" s="116">
        <f t="shared" si="0"/>
        <v>20244402</v>
      </c>
      <c r="M60" s="116">
        <f t="shared" si="1"/>
        <v>-75880668.550000012</v>
      </c>
    </row>
    <row r="61" spans="2:13" ht="15" customHeight="1">
      <c r="B61" s="112" t="s">
        <v>150</v>
      </c>
      <c r="C61" s="112" t="s">
        <v>13</v>
      </c>
      <c r="D61" s="113" t="s">
        <v>127</v>
      </c>
      <c r="E61" s="114" t="s">
        <v>172</v>
      </c>
      <c r="F61" s="115">
        <v>38323039.479999997</v>
      </c>
      <c r="G61" s="115"/>
      <c r="H61" s="115"/>
      <c r="I61" s="115">
        <v>38323039.479999997</v>
      </c>
      <c r="J61" s="115">
        <v>53308510</v>
      </c>
      <c r="K61" s="115">
        <v>53308510</v>
      </c>
      <c r="L61" s="116">
        <f t="shared" si="0"/>
        <v>0</v>
      </c>
      <c r="M61" s="116">
        <f t="shared" si="1"/>
        <v>-14985470.520000003</v>
      </c>
    </row>
    <row r="62" spans="2:13" ht="15" customHeight="1">
      <c r="B62" s="112" t="s">
        <v>123</v>
      </c>
      <c r="C62" s="112" t="s">
        <v>13</v>
      </c>
      <c r="D62" s="113" t="s">
        <v>168</v>
      </c>
      <c r="E62" s="114" t="s">
        <v>173</v>
      </c>
      <c r="F62" s="115">
        <v>545682881.80999994</v>
      </c>
      <c r="G62" s="115"/>
      <c r="H62" s="115"/>
      <c r="I62" s="115">
        <v>545682881.80999994</v>
      </c>
      <c r="J62" s="115">
        <v>599535969</v>
      </c>
      <c r="K62" s="115">
        <v>544323971</v>
      </c>
      <c r="L62" s="116">
        <f t="shared" si="0"/>
        <v>55211998</v>
      </c>
      <c r="M62" s="116">
        <f t="shared" si="1"/>
        <v>-53853087.190000057</v>
      </c>
    </row>
    <row r="63" spans="2:13" ht="15" customHeight="1">
      <c r="B63" s="112" t="s">
        <v>126</v>
      </c>
      <c r="C63" s="112" t="s">
        <v>13</v>
      </c>
      <c r="D63" s="113" t="s">
        <v>127</v>
      </c>
      <c r="E63" s="114" t="s">
        <v>174</v>
      </c>
      <c r="F63" s="115">
        <v>278452517.69</v>
      </c>
      <c r="G63" s="115"/>
      <c r="H63" s="115"/>
      <c r="I63" s="115">
        <v>278452517.69</v>
      </c>
      <c r="J63" s="115">
        <v>145386841</v>
      </c>
      <c r="K63" s="115">
        <v>145386841</v>
      </c>
      <c r="L63" s="116">
        <f t="shared" si="0"/>
        <v>0</v>
      </c>
      <c r="M63" s="116">
        <f t="shared" si="1"/>
        <v>133065676.69</v>
      </c>
    </row>
    <row r="64" spans="2:13" ht="15" customHeight="1">
      <c r="B64" s="112" t="s">
        <v>126</v>
      </c>
      <c r="C64" s="112" t="s">
        <v>13</v>
      </c>
      <c r="D64" s="113" t="s">
        <v>134</v>
      </c>
      <c r="E64" s="114" t="s">
        <v>135</v>
      </c>
      <c r="F64" s="115">
        <v>21151.42</v>
      </c>
      <c r="G64" s="115"/>
      <c r="H64" s="115"/>
      <c r="I64" s="115">
        <v>21151.42</v>
      </c>
      <c r="J64" s="115">
        <v>32292.120000000006</v>
      </c>
      <c r="K64" s="115">
        <v>32292.120000000006</v>
      </c>
      <c r="L64" s="116">
        <f t="shared" si="0"/>
        <v>0</v>
      </c>
      <c r="M64" s="116">
        <f t="shared" si="1"/>
        <v>-11140.700000000008</v>
      </c>
    </row>
    <row r="65" spans="2:13" ht="15" customHeight="1">
      <c r="B65" s="112" t="s">
        <v>123</v>
      </c>
      <c r="C65" s="112" t="s">
        <v>13</v>
      </c>
      <c r="D65" s="113" t="s">
        <v>136</v>
      </c>
      <c r="E65" s="114" t="s">
        <v>137</v>
      </c>
      <c r="F65" s="115">
        <v>11341200</v>
      </c>
      <c r="G65" s="115"/>
      <c r="H65" s="115"/>
      <c r="I65" s="115">
        <v>11341200</v>
      </c>
      <c r="J65" s="115">
        <v>21151330</v>
      </c>
      <c r="K65" s="115">
        <v>8806995</v>
      </c>
      <c r="L65" s="116">
        <f t="shared" si="0"/>
        <v>12344335</v>
      </c>
      <c r="M65" s="116">
        <f t="shared" si="1"/>
        <v>-9810130</v>
      </c>
    </row>
    <row r="66" spans="2:13" ht="15" customHeight="1">
      <c r="B66" s="112" t="s">
        <v>123</v>
      </c>
      <c r="C66" s="112" t="s">
        <v>13</v>
      </c>
      <c r="D66" s="113" t="s">
        <v>139</v>
      </c>
      <c r="E66" s="114" t="s">
        <v>138</v>
      </c>
      <c r="F66" s="115">
        <v>773334</v>
      </c>
      <c r="G66" s="115"/>
      <c r="H66" s="115"/>
      <c r="I66" s="115">
        <v>773334</v>
      </c>
      <c r="J66" s="115">
        <v>0</v>
      </c>
      <c r="K66" s="115">
        <v>0</v>
      </c>
      <c r="L66" s="116">
        <f t="shared" si="0"/>
        <v>0</v>
      </c>
      <c r="M66" s="116">
        <f t="shared" si="1"/>
        <v>773334</v>
      </c>
    </row>
    <row r="67" spans="2:13" ht="15" customHeight="1">
      <c r="B67" s="112" t="s">
        <v>123</v>
      </c>
      <c r="C67" s="112" t="s">
        <v>13</v>
      </c>
      <c r="D67" s="113" t="s">
        <v>151</v>
      </c>
      <c r="E67" s="114" t="s">
        <v>140</v>
      </c>
      <c r="F67" s="115">
        <v>0</v>
      </c>
      <c r="G67" s="115"/>
      <c r="H67" s="115"/>
      <c r="I67" s="115">
        <v>0</v>
      </c>
      <c r="J67" s="115">
        <v>0</v>
      </c>
      <c r="K67" s="115">
        <v>0</v>
      </c>
      <c r="L67" s="116">
        <f t="shared" si="0"/>
        <v>0</v>
      </c>
      <c r="M67" s="116">
        <f t="shared" si="1"/>
        <v>0</v>
      </c>
    </row>
    <row r="68" spans="2:13" ht="15" customHeight="1">
      <c r="B68" s="112" t="s">
        <v>141</v>
      </c>
      <c r="C68" s="112" t="s">
        <v>13</v>
      </c>
      <c r="D68" s="113" t="s">
        <v>142</v>
      </c>
      <c r="E68" s="114" t="s">
        <v>143</v>
      </c>
      <c r="F68" s="115">
        <v>0</v>
      </c>
      <c r="G68" s="115"/>
      <c r="H68" s="115"/>
      <c r="I68" s="115">
        <v>0</v>
      </c>
      <c r="J68" s="115">
        <v>0</v>
      </c>
      <c r="K68" s="115">
        <v>0</v>
      </c>
      <c r="L68" s="116">
        <f t="shared" si="0"/>
        <v>0</v>
      </c>
      <c r="M68" s="116">
        <f t="shared" si="1"/>
        <v>0</v>
      </c>
    </row>
    <row r="69" spans="2:13" ht="15" customHeight="1">
      <c r="B69" s="112" t="s">
        <v>144</v>
      </c>
      <c r="C69" s="112" t="s">
        <v>13</v>
      </c>
      <c r="D69" s="113" t="s">
        <v>145</v>
      </c>
      <c r="E69" s="114" t="s">
        <v>146</v>
      </c>
      <c r="F69" s="115">
        <v>0</v>
      </c>
      <c r="G69" s="115"/>
      <c r="H69" s="115"/>
      <c r="I69" s="115">
        <v>0</v>
      </c>
      <c r="J69" s="115">
        <v>0</v>
      </c>
      <c r="K69" s="115">
        <v>0</v>
      </c>
      <c r="L69" s="116">
        <f t="shared" si="0"/>
        <v>0</v>
      </c>
      <c r="M69" s="116">
        <f t="shared" si="1"/>
        <v>0</v>
      </c>
    </row>
    <row r="70" spans="2:13" ht="15" customHeight="1">
      <c r="B70" s="112" t="s">
        <v>147</v>
      </c>
      <c r="C70" s="112" t="s">
        <v>13</v>
      </c>
      <c r="D70" s="113" t="s">
        <v>148</v>
      </c>
      <c r="E70" s="114" t="s">
        <v>149</v>
      </c>
      <c r="F70" s="115">
        <v>0</v>
      </c>
      <c r="G70" s="115"/>
      <c r="H70" s="115"/>
      <c r="I70" s="115">
        <v>0</v>
      </c>
      <c r="J70" s="115">
        <v>0</v>
      </c>
      <c r="K70" s="115">
        <v>0</v>
      </c>
      <c r="L70" s="116">
        <f t="shared" si="0"/>
        <v>0</v>
      </c>
      <c r="M70" s="116">
        <f t="shared" si="1"/>
        <v>0</v>
      </c>
    </row>
    <row r="71" spans="2:13" ht="15" customHeight="1">
      <c r="B71" s="112" t="s">
        <v>123</v>
      </c>
      <c r="C71" s="112" t="s">
        <v>13</v>
      </c>
      <c r="D71" s="113" t="s">
        <v>151</v>
      </c>
      <c r="E71" s="114" t="s">
        <v>152</v>
      </c>
      <c r="F71" s="115">
        <v>0</v>
      </c>
      <c r="G71" s="115">
        <v>460901540</v>
      </c>
      <c r="H71" s="115"/>
      <c r="I71" s="115">
        <v>460901540</v>
      </c>
      <c r="J71" s="115">
        <v>460901540</v>
      </c>
      <c r="K71" s="115">
        <v>454676532</v>
      </c>
      <c r="L71" s="116">
        <f t="shared" si="0"/>
        <v>6225008</v>
      </c>
      <c r="M71" s="116">
        <f t="shared" si="1"/>
        <v>0</v>
      </c>
    </row>
    <row r="72" spans="2:13" ht="15" customHeight="1">
      <c r="B72" s="112" t="s">
        <v>123</v>
      </c>
      <c r="C72" s="112" t="s">
        <v>13</v>
      </c>
      <c r="D72" s="113" t="s">
        <v>151</v>
      </c>
      <c r="E72" s="114" t="s">
        <v>153</v>
      </c>
      <c r="F72" s="115">
        <v>0</v>
      </c>
      <c r="G72" s="115"/>
      <c r="H72" s="115"/>
      <c r="I72" s="115">
        <v>0</v>
      </c>
      <c r="J72" s="115">
        <v>0</v>
      </c>
      <c r="K72" s="115">
        <v>0</v>
      </c>
      <c r="L72" s="116">
        <f t="shared" si="0"/>
        <v>0</v>
      </c>
      <c r="M72" s="116">
        <f t="shared" si="1"/>
        <v>0</v>
      </c>
    </row>
    <row r="73" spans="2:13" ht="15" customHeight="1">
      <c r="B73" s="112" t="s">
        <v>123</v>
      </c>
      <c r="C73" s="114" t="s">
        <v>13</v>
      </c>
      <c r="D73" s="113" t="s">
        <v>175</v>
      </c>
      <c r="E73" s="114" t="s">
        <v>157</v>
      </c>
      <c r="F73" s="115">
        <v>0</v>
      </c>
      <c r="G73" s="115"/>
      <c r="H73" s="115"/>
      <c r="I73" s="115">
        <v>0</v>
      </c>
      <c r="J73" s="115">
        <v>0</v>
      </c>
      <c r="K73" s="115">
        <v>0</v>
      </c>
      <c r="L73" s="116">
        <f t="shared" si="0"/>
        <v>0</v>
      </c>
      <c r="M73" s="116">
        <f t="shared" si="1"/>
        <v>0</v>
      </c>
    </row>
    <row r="74" spans="2:13" ht="15" customHeight="1">
      <c r="B74" s="112" t="s">
        <v>155</v>
      </c>
      <c r="C74" s="114" t="s">
        <v>13</v>
      </c>
      <c r="D74" s="113" t="s">
        <v>156</v>
      </c>
      <c r="E74" s="114" t="s">
        <v>157</v>
      </c>
      <c r="F74" s="115">
        <v>0</v>
      </c>
      <c r="G74" s="115"/>
      <c r="H74" s="115"/>
      <c r="I74" s="115">
        <v>0</v>
      </c>
      <c r="J74" s="115">
        <v>0</v>
      </c>
      <c r="K74" s="115">
        <v>0</v>
      </c>
      <c r="L74" s="116">
        <f t="shared" si="0"/>
        <v>0</v>
      </c>
      <c r="M74" s="116">
        <f t="shared" si="1"/>
        <v>0</v>
      </c>
    </row>
    <row r="75" spans="2:13" ht="15" customHeight="1">
      <c r="B75" s="112" t="s">
        <v>123</v>
      </c>
      <c r="C75" s="114" t="s">
        <v>13</v>
      </c>
      <c r="D75" s="113" t="s">
        <v>168</v>
      </c>
      <c r="E75" s="114" t="s">
        <v>176</v>
      </c>
      <c r="F75" s="115">
        <v>57211361.810000002</v>
      </c>
      <c r="G75" s="115"/>
      <c r="H75" s="115"/>
      <c r="I75" s="115">
        <v>57211361.810000002</v>
      </c>
      <c r="J75" s="115">
        <v>59953595</v>
      </c>
      <c r="K75" s="115">
        <v>54432396</v>
      </c>
      <c r="L75" s="116">
        <f t="shared" si="0"/>
        <v>5521199</v>
      </c>
      <c r="M75" s="116">
        <f t="shared" si="1"/>
        <v>-2742233.1899999976</v>
      </c>
    </row>
    <row r="76" spans="2:13" ht="15" customHeight="1">
      <c r="B76" s="112" t="s">
        <v>126</v>
      </c>
      <c r="C76" s="114" t="s">
        <v>13</v>
      </c>
      <c r="D76" s="113" t="s">
        <v>127</v>
      </c>
      <c r="E76" s="114" t="s">
        <v>176</v>
      </c>
      <c r="F76" s="115">
        <v>15231161.300000001</v>
      </c>
      <c r="G76" s="115"/>
      <c r="H76" s="115"/>
      <c r="I76" s="115">
        <v>15231161.300000001</v>
      </c>
      <c r="J76" s="115">
        <v>14538686</v>
      </c>
      <c r="K76" s="115">
        <v>14538686</v>
      </c>
      <c r="L76" s="116">
        <f t="shared" si="0"/>
        <v>0</v>
      </c>
      <c r="M76" s="116">
        <f t="shared" si="1"/>
        <v>692475.30000000075</v>
      </c>
    </row>
    <row r="77" spans="2:13" ht="15" customHeight="1">
      <c r="B77" s="112" t="s">
        <v>123</v>
      </c>
      <c r="C77" s="114" t="s">
        <v>13</v>
      </c>
      <c r="D77" s="113" t="s">
        <v>168</v>
      </c>
      <c r="E77" s="114" t="s">
        <v>177</v>
      </c>
      <c r="F77" s="115">
        <v>1045924695.24</v>
      </c>
      <c r="G77" s="115"/>
      <c r="H77" s="115"/>
      <c r="I77" s="115">
        <v>1045924695.24</v>
      </c>
      <c r="J77" s="115">
        <v>981988080</v>
      </c>
      <c r="K77" s="115">
        <v>848072359</v>
      </c>
      <c r="L77" s="116">
        <f t="shared" si="0"/>
        <v>133915721</v>
      </c>
      <c r="M77" s="116">
        <f t="shared" si="1"/>
        <v>63936615.24000001</v>
      </c>
    </row>
    <row r="78" spans="2:13" ht="15" customHeight="1">
      <c r="B78" s="112" t="s">
        <v>126</v>
      </c>
      <c r="C78" s="114" t="s">
        <v>13</v>
      </c>
      <c r="D78" s="113" t="s">
        <v>127</v>
      </c>
      <c r="E78" s="114" t="s">
        <v>177</v>
      </c>
      <c r="F78" s="115">
        <v>13843771.609999999</v>
      </c>
      <c r="G78" s="115"/>
      <c r="H78" s="115"/>
      <c r="I78" s="115">
        <v>13843771.609999999</v>
      </c>
      <c r="J78" s="115">
        <v>213234035</v>
      </c>
      <c r="K78" s="115">
        <v>213234035</v>
      </c>
      <c r="L78" s="116">
        <f t="shared" ref="L78:L85" si="2">+J78-K78</f>
        <v>0</v>
      </c>
      <c r="M78" s="116">
        <f t="shared" ref="M78:M85" si="3">+I78-J78</f>
        <v>-199390263.38999999</v>
      </c>
    </row>
    <row r="79" spans="2:13" ht="15" customHeight="1">
      <c r="B79" s="112" t="s">
        <v>123</v>
      </c>
      <c r="C79" s="114" t="s">
        <v>13</v>
      </c>
      <c r="D79" s="113" t="s">
        <v>168</v>
      </c>
      <c r="E79" s="114" t="s">
        <v>178</v>
      </c>
      <c r="F79" s="115">
        <v>0</v>
      </c>
      <c r="G79" s="115"/>
      <c r="H79" s="115"/>
      <c r="I79" s="115">
        <v>0</v>
      </c>
      <c r="J79" s="115">
        <v>0</v>
      </c>
      <c r="K79" s="115">
        <v>0</v>
      </c>
      <c r="L79" s="116">
        <f t="shared" si="2"/>
        <v>0</v>
      </c>
      <c r="M79" s="116">
        <f t="shared" si="3"/>
        <v>0</v>
      </c>
    </row>
    <row r="80" spans="2:13" ht="15" customHeight="1">
      <c r="B80" s="112" t="s">
        <v>126</v>
      </c>
      <c r="C80" s="114" t="s">
        <v>13</v>
      </c>
      <c r="D80" s="113" t="s">
        <v>127</v>
      </c>
      <c r="E80" s="114" t="s">
        <v>178</v>
      </c>
      <c r="F80" s="115">
        <v>0</v>
      </c>
      <c r="G80" s="115"/>
      <c r="H80" s="115"/>
      <c r="I80" s="115">
        <v>0</v>
      </c>
      <c r="J80" s="115">
        <v>0</v>
      </c>
      <c r="K80" s="115">
        <v>0</v>
      </c>
      <c r="L80" s="116">
        <f t="shared" si="2"/>
        <v>0</v>
      </c>
      <c r="M80" s="116">
        <f t="shared" si="3"/>
        <v>0</v>
      </c>
    </row>
    <row r="81" spans="2:13" ht="15" customHeight="1">
      <c r="B81" s="112" t="s">
        <v>123</v>
      </c>
      <c r="C81" s="114" t="s">
        <v>13</v>
      </c>
      <c r="D81" s="113" t="s">
        <v>168</v>
      </c>
      <c r="E81" s="114" t="s">
        <v>179</v>
      </c>
      <c r="F81" s="115">
        <v>70270326.939999998</v>
      </c>
      <c r="G81" s="115"/>
      <c r="H81" s="115"/>
      <c r="I81" s="115">
        <v>70270326.939999998</v>
      </c>
      <c r="J81" s="115">
        <v>79938131</v>
      </c>
      <c r="K81" s="115">
        <v>72576531</v>
      </c>
      <c r="L81" s="116">
        <f t="shared" si="2"/>
        <v>7361600</v>
      </c>
      <c r="M81" s="116">
        <f t="shared" si="3"/>
        <v>-9667804.0600000024</v>
      </c>
    </row>
    <row r="82" spans="2:13" ht="15" customHeight="1">
      <c r="B82" s="112" t="s">
        <v>126</v>
      </c>
      <c r="C82" s="114" t="s">
        <v>13</v>
      </c>
      <c r="D82" s="113" t="s">
        <v>127</v>
      </c>
      <c r="E82" s="114" t="s">
        <v>179</v>
      </c>
      <c r="F82" s="115">
        <v>13843771.609999999</v>
      </c>
      <c r="G82" s="115"/>
      <c r="H82" s="115"/>
      <c r="I82" s="115">
        <v>13843771.609999999</v>
      </c>
      <c r="J82" s="115">
        <v>19384911</v>
      </c>
      <c r="K82" s="115">
        <v>19384911</v>
      </c>
      <c r="L82" s="116">
        <f t="shared" si="2"/>
        <v>0</v>
      </c>
      <c r="M82" s="116">
        <f t="shared" si="3"/>
        <v>-5541139.3900000006</v>
      </c>
    </row>
    <row r="83" spans="2:13" ht="15" customHeight="1">
      <c r="B83" s="112" t="s">
        <v>123</v>
      </c>
      <c r="C83" s="114" t="s">
        <v>13</v>
      </c>
      <c r="D83" s="113" t="s">
        <v>168</v>
      </c>
      <c r="E83" s="114" t="s">
        <v>180</v>
      </c>
      <c r="F83" s="115">
        <v>0</v>
      </c>
      <c r="G83" s="115"/>
      <c r="H83" s="115"/>
      <c r="I83" s="115">
        <v>0</v>
      </c>
      <c r="J83" s="115">
        <v>0</v>
      </c>
      <c r="K83" s="115">
        <v>0</v>
      </c>
      <c r="L83" s="116">
        <f t="shared" si="2"/>
        <v>0</v>
      </c>
      <c r="M83" s="116">
        <f t="shared" si="3"/>
        <v>0</v>
      </c>
    </row>
    <row r="84" spans="2:13" ht="15" customHeight="1">
      <c r="B84" s="112" t="s">
        <v>141</v>
      </c>
      <c r="C84" s="112" t="s">
        <v>13</v>
      </c>
      <c r="D84" s="113" t="s">
        <v>127</v>
      </c>
      <c r="E84" s="114" t="s">
        <v>180</v>
      </c>
      <c r="F84" s="115">
        <v>0</v>
      </c>
      <c r="G84" s="115"/>
      <c r="H84" s="115"/>
      <c r="I84" s="115">
        <v>0</v>
      </c>
      <c r="J84" s="115">
        <v>0</v>
      </c>
      <c r="K84" s="115">
        <v>0</v>
      </c>
      <c r="L84" s="116">
        <f t="shared" si="2"/>
        <v>0</v>
      </c>
      <c r="M84" s="116">
        <f t="shared" si="3"/>
        <v>0</v>
      </c>
    </row>
    <row r="85" spans="2:13" ht="15" customHeight="1">
      <c r="B85" s="112" t="s">
        <v>123</v>
      </c>
      <c r="C85" s="112" t="s">
        <v>13</v>
      </c>
      <c r="D85" s="113" t="s">
        <v>168</v>
      </c>
      <c r="E85" s="114" t="s">
        <v>180</v>
      </c>
      <c r="F85" s="115">
        <v>0</v>
      </c>
      <c r="G85" s="115"/>
      <c r="H85" s="115"/>
      <c r="I85" s="115">
        <v>0</v>
      </c>
      <c r="J85" s="115">
        <v>0</v>
      </c>
      <c r="K85" s="115">
        <v>0</v>
      </c>
      <c r="L85" s="116">
        <f t="shared" si="2"/>
        <v>0</v>
      </c>
      <c r="M85" s="116">
        <f t="shared" si="3"/>
        <v>0</v>
      </c>
    </row>
    <row r="86" spans="2:13">
      <c r="F86" s="17"/>
      <c r="G86" s="17"/>
      <c r="H86" s="17"/>
      <c r="I86" s="17"/>
      <c r="J86" s="17"/>
      <c r="K86" s="17"/>
      <c r="L86" s="17"/>
      <c r="M86" s="17"/>
    </row>
    <row r="87" spans="2:13" ht="24" customHeight="1">
      <c r="F87" s="16">
        <f>SUM(F13:F85)</f>
        <v>4822769681.829999</v>
      </c>
      <c r="G87" s="16">
        <f t="shared" ref="G87:M87" si="4">SUM(G13:G85)</f>
        <v>4805107482</v>
      </c>
      <c r="H87" s="16">
        <f t="shared" si="4"/>
        <v>0</v>
      </c>
      <c r="I87" s="16">
        <f t="shared" si="4"/>
        <v>9627877163.8300037</v>
      </c>
      <c r="J87" s="16">
        <f t="shared" si="4"/>
        <v>9723751978.7299995</v>
      </c>
      <c r="K87" s="16">
        <f t="shared" si="4"/>
        <v>9272730126.0099983</v>
      </c>
      <c r="L87" s="16">
        <f t="shared" si="4"/>
        <v>451021852.72000003</v>
      </c>
      <c r="M87" s="16">
        <f t="shared" si="4"/>
        <v>-95874814.90000008</v>
      </c>
    </row>
    <row r="90" spans="2:13" ht="51">
      <c r="E90" s="29" t="s">
        <v>18</v>
      </c>
      <c r="F90" s="29" t="s">
        <v>5</v>
      </c>
      <c r="G90" s="29" t="s">
        <v>22</v>
      </c>
      <c r="H90" s="29" t="s">
        <v>26</v>
      </c>
      <c r="I90" s="29" t="s">
        <v>10</v>
      </c>
      <c r="J90" s="29" t="str">
        <f>+J12</f>
        <v>ACUMULADO VALOR   GPDC FACTURACION</v>
      </c>
      <c r="K90" s="29" t="str">
        <f>+K12</f>
        <v>ACUMULADO VALOR  GPR RECAUDOS EFECTIVO</v>
      </c>
      <c r="L90" s="29" t="str">
        <f>+L12</f>
        <v>CUENTAS POR COBRAR</v>
      </c>
      <c r="M90" s="29" t="str">
        <f>+M12</f>
        <v>POR EJECUTAR</v>
      </c>
    </row>
    <row r="91" spans="2:13">
      <c r="F91" s="17"/>
      <c r="G91" s="17"/>
      <c r="H91" s="17"/>
      <c r="I91" s="17"/>
      <c r="J91" s="17"/>
      <c r="L91" s="17"/>
      <c r="M91" s="17"/>
    </row>
    <row r="92" spans="2:13" ht="21.75" customHeight="1">
      <c r="E92" s="117" t="s">
        <v>11</v>
      </c>
      <c r="F92" s="117">
        <f>SUM(F13:F37)</f>
        <v>1630277374.7600002</v>
      </c>
      <c r="G92" s="117">
        <f t="shared" ref="G92:M92" si="5">SUM(G13:G37)</f>
        <v>613916516</v>
      </c>
      <c r="H92" s="117">
        <f t="shared" si="5"/>
        <v>0</v>
      </c>
      <c r="I92" s="117">
        <f t="shared" si="5"/>
        <v>2244193890.7600002</v>
      </c>
      <c r="J92" s="117">
        <f t="shared" si="5"/>
        <v>2144612233.2600002</v>
      </c>
      <c r="K92" s="117">
        <f t="shared" si="5"/>
        <v>2022338612.54</v>
      </c>
      <c r="L92" s="117">
        <f t="shared" si="5"/>
        <v>122273620.72000003</v>
      </c>
      <c r="M92" s="117">
        <f t="shared" si="5"/>
        <v>99581657.5</v>
      </c>
    </row>
    <row r="93" spans="2:13" ht="21.75" customHeight="1">
      <c r="E93" s="118" t="s">
        <v>12</v>
      </c>
      <c r="F93" s="118">
        <f>SUM(F38:F57)</f>
        <v>915364153.65999997</v>
      </c>
      <c r="G93" s="118">
        <f t="shared" ref="G93:M93" si="6">SUM(G38:G57)</f>
        <v>3730289426</v>
      </c>
      <c r="H93" s="118">
        <f t="shared" si="6"/>
        <v>0</v>
      </c>
      <c r="I93" s="118">
        <f t="shared" si="6"/>
        <v>4645653579.6600008</v>
      </c>
      <c r="J93" s="118">
        <f t="shared" si="6"/>
        <v>4511309892.3500004</v>
      </c>
      <c r="K93" s="118">
        <f t="shared" si="6"/>
        <v>4438109122.3500004</v>
      </c>
      <c r="L93" s="118">
        <f t="shared" si="6"/>
        <v>73200770</v>
      </c>
      <c r="M93" s="118">
        <f t="shared" si="6"/>
        <v>134343687.30999997</v>
      </c>
    </row>
    <row r="94" spans="2:13" ht="21.75" customHeight="1">
      <c r="B94" s="122" t="s">
        <v>36</v>
      </c>
      <c r="C94" s="122"/>
      <c r="E94" s="119" t="s">
        <v>13</v>
      </c>
      <c r="F94" s="119">
        <f>SUM(F58:F85)</f>
        <v>2277128153.4100003</v>
      </c>
      <c r="G94" s="119">
        <f t="shared" ref="G94:M94" si="7">SUM(G58:G85)</f>
        <v>460901540</v>
      </c>
      <c r="H94" s="119">
        <f t="shared" si="7"/>
        <v>0</v>
      </c>
      <c r="I94" s="119">
        <f t="shared" si="7"/>
        <v>2738029693.4100003</v>
      </c>
      <c r="J94" s="119">
        <f t="shared" si="7"/>
        <v>3067829853.1199999</v>
      </c>
      <c r="K94" s="119">
        <f t="shared" si="7"/>
        <v>2812282391.1199999</v>
      </c>
      <c r="L94" s="119">
        <f t="shared" si="7"/>
        <v>255547462</v>
      </c>
      <c r="M94" s="119">
        <f t="shared" si="7"/>
        <v>-329800159.71000004</v>
      </c>
    </row>
    <row r="95" spans="2:13" ht="21.75" customHeight="1">
      <c r="B95" s="122" t="s">
        <v>37</v>
      </c>
      <c r="C95" s="122"/>
      <c r="E95" s="120" t="s">
        <v>0</v>
      </c>
      <c r="F95" s="120">
        <f t="shared" ref="F95" si="8">SUM(F91:F94)</f>
        <v>4822769681.8299999</v>
      </c>
      <c r="G95" s="120">
        <f t="shared" ref="G95:M95" si="9">SUM(G91:G94)</f>
        <v>4805107482</v>
      </c>
      <c r="H95" s="120">
        <f t="shared" si="9"/>
        <v>0</v>
      </c>
      <c r="I95" s="120">
        <f t="shared" si="9"/>
        <v>9627877163.8300018</v>
      </c>
      <c r="J95" s="120">
        <f t="shared" si="9"/>
        <v>9723751978.7299995</v>
      </c>
      <c r="K95" s="120">
        <f t="shared" si="9"/>
        <v>9272730126.0100002</v>
      </c>
      <c r="L95" s="120">
        <f t="shared" si="9"/>
        <v>451021852.72000003</v>
      </c>
      <c r="M95" s="120">
        <f t="shared" si="9"/>
        <v>-95874814.900000066</v>
      </c>
    </row>
    <row r="96" spans="2:13">
      <c r="F96" s="121">
        <f>+F95-F87</f>
        <v>0</v>
      </c>
      <c r="G96" s="121">
        <f t="shared" ref="G96:M96" si="10">+G95-G87</f>
        <v>0</v>
      </c>
      <c r="H96" s="121">
        <f t="shared" si="10"/>
        <v>0</v>
      </c>
      <c r="I96" s="121">
        <f t="shared" si="10"/>
        <v>0</v>
      </c>
      <c r="J96" s="121">
        <f t="shared" si="10"/>
        <v>0</v>
      </c>
      <c r="K96" s="121">
        <f t="shared" si="10"/>
        <v>0</v>
      </c>
      <c r="L96" s="121">
        <f t="shared" si="10"/>
        <v>0</v>
      </c>
      <c r="M96" s="121">
        <f t="shared" si="10"/>
        <v>0</v>
      </c>
    </row>
    <row r="97" spans="2:15">
      <c r="F97" s="17"/>
      <c r="G97" s="17"/>
      <c r="H97" s="17"/>
      <c r="I97" s="121"/>
      <c r="J97" s="17"/>
      <c r="L97" s="121"/>
      <c r="M97" s="121"/>
    </row>
    <row r="98" spans="2:15">
      <c r="F98" s="17"/>
      <c r="G98" s="17"/>
      <c r="H98" s="17"/>
      <c r="I98" s="121"/>
      <c r="J98" s="17"/>
      <c r="L98" s="121"/>
      <c r="M98" s="121"/>
    </row>
    <row r="99" spans="2:15">
      <c r="B99" s="122" t="s">
        <v>35</v>
      </c>
      <c r="C99" s="122" t="s">
        <v>54</v>
      </c>
      <c r="F99" s="17"/>
      <c r="G99" s="17"/>
      <c r="H99" s="17"/>
      <c r="I99" s="121"/>
      <c r="J99" s="17"/>
      <c r="L99" s="121"/>
      <c r="M99" s="121"/>
    </row>
    <row r="100" spans="2:15">
      <c r="B100" s="122" t="s">
        <v>55</v>
      </c>
      <c r="C100" s="122" t="s">
        <v>56</v>
      </c>
    </row>
    <row r="103" spans="2:15" s="122" customFormat="1">
      <c r="F103" s="105"/>
      <c r="H103" s="105"/>
      <c r="I103" s="105"/>
      <c r="J103" s="105"/>
      <c r="K103" s="105"/>
      <c r="L103" s="105"/>
      <c r="M103" s="105"/>
      <c r="N103" s="105"/>
      <c r="O103" s="105"/>
    </row>
  </sheetData>
  <mergeCells count="1">
    <mergeCell ref="B8:M8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7"/>
  <sheetViews>
    <sheetView topLeftCell="A4" workbookViewId="0">
      <selection activeCell="C4" sqref="C4"/>
    </sheetView>
  </sheetViews>
  <sheetFormatPr baseColWidth="10" defaultColWidth="18.85546875" defaultRowHeight="15"/>
  <cols>
    <col min="1" max="1" width="3.7109375" customWidth="1"/>
    <col min="4" max="4" width="16.5703125" customWidth="1"/>
    <col min="5" max="11" width="18.85546875" style="15"/>
    <col min="12" max="12" width="13.28515625" customWidth="1"/>
  </cols>
  <sheetData>
    <row r="2" spans="2:12">
      <c r="E2"/>
      <c r="L2" s="15"/>
    </row>
    <row r="3" spans="2:12" ht="21">
      <c r="C3" s="127" t="s">
        <v>182</v>
      </c>
      <c r="D3" s="127"/>
      <c r="E3" s="127"/>
      <c r="F3" s="127"/>
      <c r="G3" s="127"/>
      <c r="H3" s="127"/>
      <c r="I3" s="127"/>
      <c r="J3" s="127"/>
      <c r="K3" s="127"/>
      <c r="L3" s="127"/>
    </row>
    <row r="4" spans="2:12" s="34" customFormat="1">
      <c r="D4" s="32"/>
      <c r="E4" s="33"/>
      <c r="F4" s="33"/>
      <c r="G4" s="33"/>
      <c r="H4" s="33"/>
      <c r="I4" s="33"/>
      <c r="J4" s="33"/>
      <c r="K4" s="33">
        <v>0</v>
      </c>
    </row>
    <row r="8" spans="2:12" s="15" customFormat="1" ht="45">
      <c r="B8"/>
      <c r="C8"/>
      <c r="D8" s="10" t="s">
        <v>18</v>
      </c>
      <c r="E8" s="29" t="s">
        <v>5</v>
      </c>
      <c r="F8" s="29" t="s">
        <v>22</v>
      </c>
      <c r="G8" s="29"/>
      <c r="H8" s="29">
        <v>0</v>
      </c>
      <c r="I8" s="29">
        <v>0</v>
      </c>
      <c r="J8" s="29" t="s">
        <v>10</v>
      </c>
      <c r="K8" s="19" t="s">
        <v>33</v>
      </c>
      <c r="L8" s="19" t="s">
        <v>57</v>
      </c>
    </row>
    <row r="9" spans="2:12" s="15" customFormat="1">
      <c r="B9"/>
      <c r="C9"/>
      <c r="D9" s="128" t="s">
        <v>41</v>
      </c>
      <c r="E9" s="128"/>
      <c r="F9" s="128"/>
      <c r="G9" s="128"/>
      <c r="H9" s="128"/>
    </row>
    <row r="10" spans="2:12" s="15" customFormat="1">
      <c r="B10"/>
      <c r="C10"/>
      <c r="D10" s="7" t="s">
        <v>11</v>
      </c>
      <c r="E10" s="2">
        <f>+'EJECUCION ACTIVA.  P. INGRESOS'!F92</f>
        <v>1630277374.7600002</v>
      </c>
      <c r="F10" s="2">
        <f>+'EJECUCION ACTIVA.  P. INGRESOS'!G92</f>
        <v>613916516</v>
      </c>
      <c r="G10" s="2"/>
      <c r="H10" s="2"/>
      <c r="I10" s="2"/>
      <c r="J10" s="2">
        <f>+'EJECUCION ACTIVA.  P. INGRESOS'!I92</f>
        <v>2244193890.7600002</v>
      </c>
      <c r="K10" s="2">
        <f>+'EJECUCION ACTIVA.  P. INGRESOS'!J92</f>
        <v>2144612233.2600002</v>
      </c>
      <c r="L10" s="58">
        <f>+K10/J10</f>
        <v>0.95562698129158685</v>
      </c>
    </row>
    <row r="11" spans="2:12" s="15" customFormat="1">
      <c r="B11"/>
      <c r="C11"/>
      <c r="D11" s="8" t="s">
        <v>12</v>
      </c>
      <c r="E11" s="3">
        <f>+'EJECUCION ACTIVA.  P. INGRESOS'!F93</f>
        <v>915364153.65999997</v>
      </c>
      <c r="F11" s="3">
        <f>+'EJECUCION ACTIVA.  P. INGRESOS'!G93</f>
        <v>3730289426</v>
      </c>
      <c r="G11" s="3"/>
      <c r="H11" s="3"/>
      <c r="I11" s="3"/>
      <c r="J11" s="3">
        <f>+'EJECUCION ACTIVA.  P. INGRESOS'!I93</f>
        <v>4645653579.6600008</v>
      </c>
      <c r="K11" s="3">
        <f>+'EJECUCION ACTIVA.  P. INGRESOS'!J93</f>
        <v>4511309892.3500004</v>
      </c>
      <c r="L11" s="59">
        <f t="shared" ref="L11:L13" si="0">+K11/J11</f>
        <v>0.97108185425228533</v>
      </c>
    </row>
    <row r="12" spans="2:12" s="15" customFormat="1">
      <c r="B12"/>
      <c r="C12"/>
      <c r="D12" s="9" t="s">
        <v>13</v>
      </c>
      <c r="E12" s="4">
        <f>+'EJECUCION ACTIVA.  P. INGRESOS'!F94</f>
        <v>2277128153.4100003</v>
      </c>
      <c r="F12" s="4">
        <f>+'EJECUCION ACTIVA.  P. INGRESOS'!G94</f>
        <v>460901540</v>
      </c>
      <c r="G12" s="4"/>
      <c r="H12" s="4"/>
      <c r="I12" s="4"/>
      <c r="J12" s="4">
        <f>+'EJECUCION ACTIVA.  P. INGRESOS'!I94</f>
        <v>2738029693.4100003</v>
      </c>
      <c r="K12" s="4">
        <f>+'EJECUCION ACTIVA.  P. INGRESOS'!J94</f>
        <v>3067829853.1199999</v>
      </c>
      <c r="L12" s="60">
        <f t="shared" si="0"/>
        <v>1.1204516373594398</v>
      </c>
    </row>
    <row r="13" spans="2:12" s="15" customFormat="1">
      <c r="B13"/>
      <c r="C13"/>
      <c r="D13" s="11" t="s">
        <v>0</v>
      </c>
      <c r="E13" s="12">
        <f>SUM(E10:E12)</f>
        <v>4822769681.8299999</v>
      </c>
      <c r="F13" s="12">
        <f t="shared" ref="F13:K13" si="1">SUM(F10:F12)</f>
        <v>4805107482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9627877163.8300018</v>
      </c>
      <c r="K13" s="12">
        <f t="shared" si="1"/>
        <v>9723751978.7299995</v>
      </c>
      <c r="L13" s="61">
        <f t="shared" si="0"/>
        <v>1.0099580430107875</v>
      </c>
    </row>
    <row r="16" spans="2:12" s="15" customFormat="1" ht="30">
      <c r="B16"/>
      <c r="C16"/>
      <c r="D16" s="10" t="s">
        <v>18</v>
      </c>
      <c r="E16" s="19" t="s">
        <v>5</v>
      </c>
      <c r="F16" s="19" t="s">
        <v>20</v>
      </c>
      <c r="G16" s="19" t="s">
        <v>38</v>
      </c>
      <c r="H16" s="19" t="s">
        <v>39</v>
      </c>
      <c r="I16" s="19" t="s">
        <v>40</v>
      </c>
      <c r="J16" s="19" t="s">
        <v>21</v>
      </c>
      <c r="K16" s="19" t="s">
        <v>181</v>
      </c>
      <c r="L16" s="19" t="s">
        <v>57</v>
      </c>
    </row>
    <row r="17" spans="2:12" s="15" customFormat="1">
      <c r="B17"/>
      <c r="C17"/>
      <c r="D17" s="128" t="s">
        <v>42</v>
      </c>
      <c r="E17" s="128"/>
      <c r="F17" s="128"/>
      <c r="G17" s="128"/>
      <c r="H17" s="128"/>
    </row>
    <row r="18" spans="2:12" s="15" customFormat="1">
      <c r="B18"/>
      <c r="C18"/>
      <c r="D18" s="7" t="s">
        <v>11</v>
      </c>
      <c r="E18" s="2">
        <v>1630277374.75</v>
      </c>
      <c r="F18" s="2">
        <v>613916516</v>
      </c>
      <c r="G18" s="2">
        <v>0</v>
      </c>
      <c r="H18" s="2">
        <v>423533854</v>
      </c>
      <c r="I18" s="2">
        <v>423533854</v>
      </c>
      <c r="J18" s="2">
        <v>2244193890.75</v>
      </c>
      <c r="K18" s="2">
        <v>1996901657</v>
      </c>
      <c r="L18" s="58">
        <f>+K18/J18</f>
        <v>0.88980799084728102</v>
      </c>
    </row>
    <row r="19" spans="2:12" s="15" customFormat="1">
      <c r="B19"/>
      <c r="C19"/>
      <c r="D19" s="8" t="s">
        <v>12</v>
      </c>
      <c r="E19" s="3">
        <v>915364153.63999999</v>
      </c>
      <c r="F19" s="3">
        <v>3730289426</v>
      </c>
      <c r="G19" s="3">
        <v>0</v>
      </c>
      <c r="H19" s="3">
        <v>233645663</v>
      </c>
      <c r="I19" s="3">
        <v>233645663</v>
      </c>
      <c r="J19" s="3">
        <v>4645653579.6399984</v>
      </c>
      <c r="K19" s="3">
        <v>3911079809</v>
      </c>
      <c r="L19" s="59">
        <f t="shared" ref="L19:L21" si="2">+K19/J19</f>
        <v>0.84187934850344093</v>
      </c>
    </row>
    <row r="20" spans="2:12" s="15" customFormat="1">
      <c r="B20"/>
      <c r="C20"/>
      <c r="D20" s="9" t="s">
        <v>13</v>
      </c>
      <c r="E20" s="4">
        <v>2277128153.3899994</v>
      </c>
      <c r="F20" s="4">
        <v>460901540</v>
      </c>
      <c r="G20" s="4">
        <v>0</v>
      </c>
      <c r="H20" s="4">
        <v>281327880.39999998</v>
      </c>
      <c r="I20" s="4">
        <v>281327880.39999998</v>
      </c>
      <c r="J20" s="4">
        <v>2738029693.3899994</v>
      </c>
      <c r="K20" s="4">
        <v>2571810629.1599998</v>
      </c>
      <c r="L20" s="60">
        <f t="shared" si="2"/>
        <v>0.93929245375560522</v>
      </c>
    </row>
    <row r="21" spans="2:12" s="15" customFormat="1">
      <c r="B21"/>
      <c r="C21"/>
      <c r="D21" s="11" t="s">
        <v>0</v>
      </c>
      <c r="E21" s="5">
        <v>4822769681.7799988</v>
      </c>
      <c r="F21" s="5">
        <v>4805107482</v>
      </c>
      <c r="G21" s="5">
        <v>0</v>
      </c>
      <c r="H21" s="5">
        <v>938507397.39999998</v>
      </c>
      <c r="I21" s="5">
        <v>938507397.39999998</v>
      </c>
      <c r="J21" s="5">
        <v>9627877163.7799988</v>
      </c>
      <c r="K21" s="5">
        <v>8479792095.1599998</v>
      </c>
      <c r="L21" s="61">
        <f t="shared" si="2"/>
        <v>0.88075408014768963</v>
      </c>
    </row>
    <row r="23" spans="2:12" s="15" customFormat="1">
      <c r="B23"/>
      <c r="C23"/>
      <c r="D23"/>
      <c r="F23" s="15">
        <f>+F10-F18</f>
        <v>0</v>
      </c>
      <c r="J23" s="15">
        <f>+J10-J18</f>
        <v>1.0000228881835937E-2</v>
      </c>
    </row>
    <row r="24" spans="2:12" s="15" customFormat="1">
      <c r="B24"/>
      <c r="C24"/>
      <c r="D24"/>
      <c r="F24" s="15">
        <f t="shared" ref="F24:F27" si="3">+F11-F19</f>
        <v>0</v>
      </c>
      <c r="J24" s="15">
        <f t="shared" ref="J24:J27" si="4">+J11-J19</f>
        <v>2.0002365112304688E-2</v>
      </c>
    </row>
    <row r="25" spans="2:12" s="15" customFormat="1">
      <c r="B25"/>
      <c r="C25"/>
      <c r="D25"/>
      <c r="F25" s="15">
        <f t="shared" si="3"/>
        <v>0</v>
      </c>
      <c r="J25" s="15">
        <f t="shared" si="4"/>
        <v>2.0000934600830078E-2</v>
      </c>
    </row>
    <row r="26" spans="2:12" s="15" customFormat="1">
      <c r="B26"/>
      <c r="C26"/>
      <c r="D26"/>
      <c r="F26" s="15">
        <f t="shared" si="3"/>
        <v>0</v>
      </c>
      <c r="J26" s="15">
        <f t="shared" si="4"/>
        <v>5.00030517578125E-2</v>
      </c>
    </row>
    <row r="27" spans="2:12" s="15" customFormat="1">
      <c r="B27"/>
      <c r="C27"/>
      <c r="D27"/>
      <c r="F27" s="15">
        <f t="shared" si="3"/>
        <v>0</v>
      </c>
      <c r="J27" s="15">
        <f t="shared" si="4"/>
        <v>0</v>
      </c>
    </row>
  </sheetData>
  <mergeCells count="3">
    <mergeCell ref="C3:L3"/>
    <mergeCell ref="D9:H9"/>
    <mergeCell ref="D17:H17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L13"/>
  <sheetViews>
    <sheetView workbookViewId="0">
      <selection activeCell="E23" sqref="E23"/>
    </sheetView>
  </sheetViews>
  <sheetFormatPr baseColWidth="10" defaultRowHeight="15"/>
  <cols>
    <col min="3" max="3" width="31.85546875" bestFit="1" customWidth="1"/>
    <col min="4" max="7" width="14.140625" bestFit="1" customWidth="1"/>
    <col min="8" max="8" width="12.85546875" bestFit="1" customWidth="1"/>
    <col min="9" max="9" width="14.140625" bestFit="1" customWidth="1"/>
    <col min="10" max="11" width="10.28515625" bestFit="1" customWidth="1"/>
    <col min="12" max="12" width="10.7109375" bestFit="1" customWidth="1"/>
  </cols>
  <sheetData>
    <row r="6" spans="3:12" ht="21">
      <c r="C6" s="62" t="s">
        <v>58</v>
      </c>
    </row>
    <row r="7" spans="3:12" ht="60">
      <c r="C7" s="56" t="s">
        <v>18</v>
      </c>
      <c r="D7" s="56" t="s">
        <v>5</v>
      </c>
      <c r="E7" s="56" t="s">
        <v>10</v>
      </c>
      <c r="F7" s="56" t="s">
        <v>59</v>
      </c>
      <c r="G7" s="56" t="s">
        <v>60</v>
      </c>
      <c r="H7" s="56" t="s">
        <v>6</v>
      </c>
      <c r="I7" s="56" t="s">
        <v>7</v>
      </c>
      <c r="J7" s="56" t="s">
        <v>61</v>
      </c>
      <c r="K7" s="56" t="s">
        <v>62</v>
      </c>
      <c r="L7" s="56" t="s">
        <v>63</v>
      </c>
    </row>
    <row r="8" spans="3:12">
      <c r="C8" s="1"/>
      <c r="D8" s="63"/>
      <c r="E8" s="63"/>
      <c r="F8" s="63"/>
      <c r="G8" s="63"/>
      <c r="H8" s="63"/>
      <c r="I8" s="63"/>
      <c r="J8" s="63"/>
      <c r="K8" s="63"/>
      <c r="L8" s="63"/>
    </row>
    <row r="9" spans="3:12">
      <c r="C9" s="7" t="s">
        <v>11</v>
      </c>
      <c r="D9" s="7">
        <v>1630277374.7600002</v>
      </c>
      <c r="E9" s="7">
        <v>1630277374.7600002</v>
      </c>
      <c r="F9" s="7">
        <v>1117605715.8800001</v>
      </c>
      <c r="G9" s="7">
        <v>999413204.88</v>
      </c>
      <c r="H9" s="7">
        <f>+F9-G9</f>
        <v>118192511.00000012</v>
      </c>
      <c r="I9" s="7">
        <f>+E9-F9</f>
        <v>512671658.88000011</v>
      </c>
      <c r="J9" s="64">
        <f>+F9/E9</f>
        <v>0.68553102262400434</v>
      </c>
      <c r="K9" s="64">
        <f>+G9/E9</f>
        <v>0.61303261662888975</v>
      </c>
      <c r="L9" s="64">
        <f>+G9/F9</f>
        <v>0.89424489395445195</v>
      </c>
    </row>
    <row r="10" spans="3:12">
      <c r="C10" s="8" t="s">
        <v>12</v>
      </c>
      <c r="D10" s="8">
        <v>915364153.65999997</v>
      </c>
      <c r="E10" s="8">
        <v>915364153.65999997</v>
      </c>
      <c r="F10" s="8">
        <v>572891177.91000009</v>
      </c>
      <c r="G10" s="8">
        <v>501364586.91000003</v>
      </c>
      <c r="H10" s="8">
        <f t="shared" ref="H10:H12" si="0">+F10-G10</f>
        <v>71526591.00000006</v>
      </c>
      <c r="I10" s="8">
        <f t="shared" ref="I10:I12" si="1">+E10-F10</f>
        <v>342472975.74999988</v>
      </c>
      <c r="J10" s="65">
        <f>+F10/E10</f>
        <v>0.62586149525229606</v>
      </c>
      <c r="K10" s="65">
        <f>+G10/E10</f>
        <v>0.54772145588762622</v>
      </c>
      <c r="L10" s="65">
        <f>+G10/F10</f>
        <v>0.87514803202077462</v>
      </c>
    </row>
    <row r="11" spans="3:12">
      <c r="C11" s="9" t="s">
        <v>13</v>
      </c>
      <c r="D11" s="9">
        <v>2277128153.4100003</v>
      </c>
      <c r="E11" s="9">
        <v>2277128153.4100003</v>
      </c>
      <c r="F11" s="9">
        <v>1844639728.1700001</v>
      </c>
      <c r="G11" s="9">
        <v>1638395900.1700001</v>
      </c>
      <c r="H11" s="9">
        <f t="shared" si="0"/>
        <v>206243828</v>
      </c>
      <c r="I11" s="9">
        <f t="shared" si="1"/>
        <v>432488425.24000025</v>
      </c>
      <c r="J11" s="66">
        <f>+F11/E11</f>
        <v>0.8100728654237801</v>
      </c>
      <c r="K11" s="66">
        <f>+G11/E11</f>
        <v>0.71950096340274106</v>
      </c>
      <c r="L11" s="66">
        <f>+G11/F11</f>
        <v>0.88819289487784858</v>
      </c>
    </row>
    <row r="12" spans="3:12">
      <c r="C12" s="11" t="s">
        <v>0</v>
      </c>
      <c r="D12" s="11">
        <v>4822769681.8299999</v>
      </c>
      <c r="E12" s="11">
        <v>4822769681.8299999</v>
      </c>
      <c r="F12" s="11">
        <v>3535136621.96</v>
      </c>
      <c r="G12" s="11">
        <v>3139173691.96</v>
      </c>
      <c r="H12" s="11">
        <f t="shared" si="0"/>
        <v>395962930</v>
      </c>
      <c r="I12" s="11">
        <f t="shared" si="1"/>
        <v>1287633059.8699999</v>
      </c>
      <c r="J12" s="67">
        <f>+F12/E12</f>
        <v>0.73300963039532763</v>
      </c>
      <c r="K12" s="67">
        <f>+G12/E12</f>
        <v>0.65090682306206271</v>
      </c>
      <c r="L12" s="67">
        <f>+G12/F12</f>
        <v>0.887992184647035</v>
      </c>
    </row>
    <row r="13" spans="3:12">
      <c r="C13" s="1"/>
      <c r="D13" s="63"/>
      <c r="E13" s="63"/>
      <c r="F13" s="63"/>
      <c r="G13" s="63"/>
      <c r="H13" s="63"/>
      <c r="I13" s="63"/>
      <c r="J13" s="63"/>
      <c r="K13" s="63"/>
      <c r="L13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ACUERDOS 2024</vt:lpstr>
      <vt:lpstr>EJECUCION ACTIVA.  P. INGRESOS</vt:lpstr>
      <vt:lpstr>ANALISIS -2024</vt:lpstr>
      <vt:lpstr>ANALISIS</vt:lpstr>
      <vt:lpstr>'EJECUCION ACTIVA.  P. INGRESOS'!Área_de_impresión</vt:lpstr>
      <vt:lpstr>'EJECUCION ACTIVA.  P. INGRESOS'!Títulos_a_imprimir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2024-11-16T16:23:26Z</cp:lastPrinted>
  <dcterms:created xsi:type="dcterms:W3CDTF">2019-03-30T14:06:09Z</dcterms:created>
  <dcterms:modified xsi:type="dcterms:W3CDTF">2025-01-29T20:14:22Z</dcterms:modified>
</cp:coreProperties>
</file>